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rgas38\Desktop\SSHA Calculators\"/>
    </mc:Choice>
  </mc:AlternateContent>
  <xr:revisionPtr revIDLastSave="0" documentId="13_ncr:1_{DAAF9464-211E-4DEA-AEA0-9AE897B6EB6C}" xr6:coauthVersionLast="47" xr6:coauthVersionMax="47" xr10:uidLastSave="{00000000-0000-0000-0000-000000000000}"/>
  <bookViews>
    <workbookView xWindow="-120" yWindow="-120" windowWidth="29040" windowHeight="15720" xr2:uid="{8F3DB752-E424-4341-93F0-0DE708F2C974}"/>
  </bookViews>
  <sheets>
    <sheet name="GSR Calculator - SUMMER 2025" sheetId="4" r:id="rId1"/>
    <sheet name="GSR Calculator Template" sheetId="1" state="hidden" r:id="rId2"/>
    <sheet name="Tutorial" sheetId="3" r:id="rId3"/>
    <sheet name="Reference" sheetId="2" r:id="rId4"/>
    <sheet name="Examp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5" l="1"/>
  <c r="E51" i="5"/>
  <c r="D51" i="5"/>
  <c r="C51" i="5"/>
  <c r="B51" i="5"/>
  <c r="C41" i="5"/>
  <c r="E53" i="5" s="1"/>
  <c r="F25" i="5"/>
  <c r="F26" i="5" s="1"/>
  <c r="E25" i="5"/>
  <c r="D25" i="5"/>
  <c r="C25" i="5"/>
  <c r="B25" i="5"/>
  <c r="C15" i="5"/>
  <c r="D27" i="5" s="1"/>
  <c r="B53" i="4"/>
  <c r="D29" i="5" l="1"/>
  <c r="D30" i="5" s="1"/>
  <c r="D28" i="5"/>
  <c r="D33" i="5" s="1"/>
  <c r="E54" i="5"/>
  <c r="E55" i="5"/>
  <c r="E56" i="5" s="1"/>
  <c r="D53" i="5"/>
  <c r="B27" i="5"/>
  <c r="E27" i="5"/>
  <c r="B53" i="5"/>
  <c r="C53" i="5"/>
  <c r="C27" i="5"/>
  <c r="C15" i="4"/>
  <c r="F51" i="4"/>
  <c r="E51" i="4"/>
  <c r="D51" i="4"/>
  <c r="C51" i="4"/>
  <c r="B51" i="4"/>
  <c r="C41" i="4"/>
  <c r="D53" i="4" s="1"/>
  <c r="F25" i="4"/>
  <c r="F26" i="4" s="1"/>
  <c r="E25" i="4"/>
  <c r="D25" i="4"/>
  <c r="C25" i="4"/>
  <c r="B25" i="4"/>
  <c r="E59" i="5" l="1"/>
  <c r="D54" i="5"/>
  <c r="D55" i="5"/>
  <c r="D56" i="5" s="1"/>
  <c r="C29" i="5"/>
  <c r="C30" i="5" s="1"/>
  <c r="C28" i="5"/>
  <c r="C33" i="5" s="1"/>
  <c r="C55" i="5"/>
  <c r="C56" i="5" s="1"/>
  <c r="C54" i="5"/>
  <c r="B55" i="5"/>
  <c r="B54" i="5"/>
  <c r="F53" i="5"/>
  <c r="E29" i="5"/>
  <c r="E30" i="5" s="1"/>
  <c r="E28" i="5"/>
  <c r="B29" i="5"/>
  <c r="B28" i="5"/>
  <c r="F28" i="5" s="1"/>
  <c r="F27" i="5"/>
  <c r="C27" i="4"/>
  <c r="C28" i="4" s="1"/>
  <c r="E53" i="4"/>
  <c r="E55" i="4" s="1"/>
  <c r="E56" i="4" s="1"/>
  <c r="E27" i="4"/>
  <c r="E29" i="4" s="1"/>
  <c r="E30" i="4" s="1"/>
  <c r="B27" i="4"/>
  <c r="D27" i="4"/>
  <c r="D28" i="4" s="1"/>
  <c r="D54" i="4"/>
  <c r="D55" i="4"/>
  <c r="D56" i="4" s="1"/>
  <c r="C53" i="4"/>
  <c r="F54" i="5" l="1"/>
  <c r="C59" i="5"/>
  <c r="D59" i="5"/>
  <c r="F55" i="5"/>
  <c r="B56" i="5"/>
  <c r="F56" i="5" s="1"/>
  <c r="B30" i="5"/>
  <c r="F30" i="5" s="1"/>
  <c r="F29" i="5"/>
  <c r="F33" i="5" s="1"/>
  <c r="E33" i="5"/>
  <c r="C29" i="4"/>
  <c r="C30" i="4" s="1"/>
  <c r="B29" i="4"/>
  <c r="F27" i="4"/>
  <c r="E54" i="4"/>
  <c r="E59" i="4" s="1"/>
  <c r="D59" i="4"/>
  <c r="B28" i="4"/>
  <c r="E28" i="4"/>
  <c r="E33" i="4" s="1"/>
  <c r="D29" i="4"/>
  <c r="D30" i="4" s="1"/>
  <c r="C55" i="4"/>
  <c r="C56" i="4" s="1"/>
  <c r="C54" i="4"/>
  <c r="B54" i="4"/>
  <c r="F53" i="4"/>
  <c r="B55" i="4"/>
  <c r="F59" i="5" l="1"/>
  <c r="B9" i="5" s="1"/>
  <c r="B33" i="5"/>
  <c r="B59" i="5"/>
  <c r="C33" i="4"/>
  <c r="F28" i="4"/>
  <c r="B30" i="4"/>
  <c r="F29" i="4"/>
  <c r="D33" i="4"/>
  <c r="C59" i="4"/>
  <c r="F54" i="4"/>
  <c r="F55" i="4"/>
  <c r="B56" i="4"/>
  <c r="F56" i="4" s="1"/>
  <c r="F59" i="4" l="1"/>
  <c r="F30" i="4"/>
  <c r="F33" i="4" s="1"/>
  <c r="B33" i="4"/>
  <c r="B59" i="4"/>
  <c r="C41" i="1" l="1"/>
  <c r="C15" i="1"/>
  <c r="B51" i="1"/>
  <c r="B25" i="1"/>
  <c r="F51" i="1"/>
  <c r="E51" i="1"/>
  <c r="D51" i="1"/>
  <c r="C51" i="1"/>
  <c r="C25" i="1"/>
  <c r="D25" i="1"/>
  <c r="E25" i="1"/>
  <c r="F25" i="1"/>
  <c r="B53" i="1" l="1"/>
  <c r="B54" i="1" s="1"/>
  <c r="F27" i="1"/>
  <c r="F29" i="1" s="1"/>
  <c r="E53" i="1"/>
  <c r="D53" i="1"/>
  <c r="C53" i="1"/>
  <c r="F53" i="1"/>
  <c r="B27" i="1"/>
  <c r="B29" i="1" s="1"/>
  <c r="E27" i="1"/>
  <c r="D27" i="1"/>
  <c r="C27" i="1"/>
  <c r="F28" i="1" l="1"/>
  <c r="B55" i="1"/>
  <c r="B56" i="1" s="1"/>
  <c r="E55" i="1"/>
  <c r="E56" i="1" s="1"/>
  <c r="E54" i="1"/>
  <c r="F55" i="1"/>
  <c r="F56" i="1" s="1"/>
  <c r="F54" i="1"/>
  <c r="C55" i="1"/>
  <c r="C56" i="1" s="1"/>
  <c r="C54" i="1"/>
  <c r="D55" i="1"/>
  <c r="D56" i="1" s="1"/>
  <c r="D54" i="1"/>
  <c r="B28" i="1"/>
  <c r="C29" i="1"/>
  <c r="C30" i="1" s="1"/>
  <c r="C28" i="1"/>
  <c r="D29" i="1"/>
  <c r="D30" i="1" s="1"/>
  <c r="D28" i="1"/>
  <c r="E29" i="1"/>
  <c r="E30" i="1" s="1"/>
  <c r="E28" i="1"/>
  <c r="F57" i="1"/>
  <c r="F31" i="1"/>
  <c r="G53" i="1"/>
  <c r="F30" i="1"/>
  <c r="G27" i="1"/>
  <c r="B59" i="1" l="1"/>
  <c r="D59" i="1"/>
  <c r="E59" i="1"/>
  <c r="F59" i="1"/>
  <c r="G55" i="1"/>
  <c r="G54" i="1"/>
  <c r="F33" i="1"/>
  <c r="C59" i="1"/>
  <c r="G56" i="1"/>
  <c r="G28" i="1"/>
  <c r="B30" i="1"/>
  <c r="G29" i="1"/>
  <c r="G59" i="1" l="1"/>
  <c r="B33" i="1" l="1"/>
  <c r="D33" i="1"/>
  <c r="C33" i="1"/>
  <c r="E33" i="1"/>
  <c r="G30" i="1"/>
  <c r="G33" i="1" l="1"/>
  <c r="B9" i="1" s="1"/>
  <c r="B9" i="4" l="1"/>
</calcChain>
</file>

<file path=xl/sharedStrings.xml><?xml version="1.0" encoding="utf-8"?>
<sst xmlns="http://schemas.openxmlformats.org/spreadsheetml/2006/main" count="282" uniqueCount="83">
  <si>
    <t xml:space="preserve"> </t>
  </si>
  <si>
    <t>Date:</t>
  </si>
  <si>
    <t>Chart of Account</t>
  </si>
  <si>
    <t>ENTITY</t>
  </si>
  <si>
    <t>FUND</t>
  </si>
  <si>
    <t>FIN/HR UNIT</t>
  </si>
  <si>
    <t>ACCOUNT</t>
  </si>
  <si>
    <t>FUNCTION</t>
  </si>
  <si>
    <t>PROGRAM</t>
  </si>
  <si>
    <t>PROJECT</t>
  </si>
  <si>
    <t>PHYSICAL LOCATION</t>
  </si>
  <si>
    <t>SUB ACTIVITY</t>
  </si>
  <si>
    <t>COA Allocation Percentage %</t>
  </si>
  <si>
    <t>Step</t>
  </si>
  <si>
    <t>Salary</t>
  </si>
  <si>
    <t>CBR</t>
  </si>
  <si>
    <t>GAEL</t>
  </si>
  <si>
    <t>Tuition/Fee Remission</t>
  </si>
  <si>
    <t>IDC Percentage %</t>
  </si>
  <si>
    <t>Total</t>
  </si>
  <si>
    <t>Step VI</t>
  </si>
  <si>
    <t>Step V</t>
  </si>
  <si>
    <t>Step IV</t>
  </si>
  <si>
    <t>Step III</t>
  </si>
  <si>
    <t>Step II</t>
  </si>
  <si>
    <t>Step I</t>
  </si>
  <si>
    <t>FY25 Rates</t>
  </si>
  <si>
    <t>GAEL Rate</t>
  </si>
  <si>
    <t>Source:</t>
  </si>
  <si>
    <t>https://finance.ucmerced.edu/costing-policy-analysis/composite-benefit-rates-cbr</t>
  </si>
  <si>
    <t>CBR Rate</t>
  </si>
  <si>
    <t>https://finance.ucmerced.edu/costing-policy-analysis/gael-rate</t>
  </si>
  <si>
    <t>Jan</t>
  </si>
  <si>
    <t>Feb</t>
  </si>
  <si>
    <t>Mar</t>
  </si>
  <si>
    <t>Apr</t>
  </si>
  <si>
    <t>May</t>
  </si>
  <si>
    <t>Days of Appointment</t>
  </si>
  <si>
    <t>Available Work Days</t>
  </si>
  <si>
    <t>Month</t>
  </si>
  <si>
    <t>IDC *(PPM ONLY)</t>
  </si>
  <si>
    <t>GSR Calculator</t>
  </si>
  <si>
    <t>*PPM ONLY</t>
  </si>
  <si>
    <t>Estimated Total:</t>
  </si>
  <si>
    <t>COST DISTRIBUTION #1</t>
  </si>
  <si>
    <t>COST DISTRIBUTION #2</t>
  </si>
  <si>
    <t>Revised Feb 3, 2025</t>
  </si>
  <si>
    <t>**Example of completed information to calculate estimated cost</t>
  </si>
  <si>
    <r>
      <t xml:space="preserve">**Please fill in all Excel cells highlighted in </t>
    </r>
    <r>
      <rPr>
        <b/>
        <i/>
        <u/>
        <sz val="11"/>
        <color theme="1"/>
        <rFont val="Aptos Narrow"/>
        <family val="2"/>
        <scheme val="minor"/>
      </rPr>
      <t>yellow</t>
    </r>
    <r>
      <rPr>
        <i/>
        <sz val="11"/>
        <color theme="1"/>
        <rFont val="Aptos Narrow"/>
        <family val="2"/>
        <scheme val="minor"/>
      </rPr>
      <t xml:space="preserve"> only</t>
    </r>
  </si>
  <si>
    <t>1011</t>
  </si>
  <si>
    <t>19900</t>
  </si>
  <si>
    <t>E3000000</t>
  </si>
  <si>
    <t>XXXXXX</t>
  </si>
  <si>
    <t>000</t>
  </si>
  <si>
    <t>000000</t>
  </si>
  <si>
    <t>43</t>
  </si>
  <si>
    <t>SUP0000254</t>
  </si>
  <si>
    <t>June</t>
  </si>
  <si>
    <t>July</t>
  </si>
  <si>
    <t>August</t>
  </si>
  <si>
    <t>Revised Feb 5, 2025</t>
  </si>
  <si>
    <t>Days of Appointment (Actual)</t>
  </si>
  <si>
    <t>Instructions:</t>
  </si>
  <si>
    <r>
      <rPr>
        <b/>
        <sz val="11"/>
        <color theme="1"/>
        <rFont val="Aptos Narrow"/>
        <family val="2"/>
        <scheme val="minor"/>
      </rPr>
      <t>1)</t>
    </r>
    <r>
      <rPr>
        <sz val="11"/>
        <color theme="1"/>
        <rFont val="Aptos Narrow"/>
        <family val="2"/>
        <scheme val="minor"/>
      </rPr>
      <t xml:space="preserve"> If the cost will have a split cost, please use percentage to estimate the salary for the COA. </t>
    </r>
    <r>
      <rPr>
        <b/>
        <i/>
        <sz val="11"/>
        <color theme="1"/>
        <rFont val="Aptos Narrow"/>
        <family val="2"/>
        <scheme val="minor"/>
      </rPr>
      <t>Example</t>
    </r>
    <r>
      <rPr>
        <i/>
        <sz val="11"/>
        <color theme="1"/>
        <rFont val="Aptos Narrow"/>
        <family val="2"/>
        <scheme val="minor"/>
      </rPr>
      <t>: 50% of the salary will be calculated for that specific COA.</t>
    </r>
  </si>
  <si>
    <r>
      <rPr>
        <b/>
        <sz val="11"/>
        <color theme="1"/>
        <rFont val="Aptos Narrow"/>
        <family val="2"/>
        <scheme val="minor"/>
      </rPr>
      <t>2)</t>
    </r>
    <r>
      <rPr>
        <sz val="11"/>
        <color theme="1"/>
        <rFont val="Aptos Narrow"/>
        <family val="2"/>
        <scheme val="minor"/>
      </rPr>
      <t xml:space="preserve"> Select the "Step" Level for the hiring rate. This information is also located in the "Reference" Tab of this worksheet. (See </t>
    </r>
    <r>
      <rPr>
        <b/>
        <i/>
        <sz val="11"/>
        <color theme="1"/>
        <rFont val="Aptos Narrow"/>
        <family val="2"/>
        <scheme val="minor"/>
      </rPr>
      <t>UCOP "TABLE 22 - STUDENT TITLES GRADUATE STUDENT RESEARCHER</t>
    </r>
    <r>
      <rPr>
        <sz val="11"/>
        <color theme="1"/>
        <rFont val="Aptos Narrow"/>
        <family val="2"/>
        <scheme val="minor"/>
      </rPr>
      <t>"</t>
    </r>
  </si>
  <si>
    <r>
      <rPr>
        <b/>
        <sz val="11"/>
        <color theme="1"/>
        <rFont val="Aptos Narrow"/>
        <family val="2"/>
        <scheme val="minor"/>
      </rPr>
      <t>3)</t>
    </r>
    <r>
      <rPr>
        <sz val="11"/>
        <color theme="1"/>
        <rFont val="Aptos Narrow"/>
        <family val="2"/>
        <scheme val="minor"/>
      </rPr>
      <t xml:space="preserve"> Enter all boxes in "yellow" highlight as this represents the information to enter the COA account.</t>
    </r>
  </si>
  <si>
    <t>xxxxxx</t>
  </si>
  <si>
    <t>xx</t>
  </si>
  <si>
    <t>xxx</t>
  </si>
  <si>
    <t>EXXXXXX</t>
  </si>
  <si>
    <t>The IDC stands for "Indirect Cost" that is associated to grants and contracts only projects.</t>
  </si>
  <si>
    <r>
      <t>**NOTE - There is a conditional rule if the project segments starts with "</t>
    </r>
    <r>
      <rPr>
        <b/>
        <i/>
        <sz val="11"/>
        <color theme="1"/>
        <rFont val="Aptos Narrow"/>
        <family val="2"/>
        <scheme val="minor"/>
      </rPr>
      <t>GFT, CNT</t>
    </r>
    <r>
      <rPr>
        <i/>
        <sz val="11"/>
        <color theme="1"/>
        <rFont val="Aptos Narrow"/>
        <family val="2"/>
        <scheme val="minor"/>
      </rPr>
      <t xml:space="preserve">" it will highlight in "Yellow" the </t>
    </r>
    <r>
      <rPr>
        <b/>
        <i/>
        <sz val="11"/>
        <color theme="1"/>
        <rFont val="Aptos Narrow"/>
        <family val="2"/>
        <scheme val="minor"/>
      </rPr>
      <t>IDC Percentage Box</t>
    </r>
    <r>
      <rPr>
        <i/>
        <sz val="11"/>
        <color theme="1"/>
        <rFont val="Aptos Narrow"/>
        <family val="2"/>
        <scheme val="minor"/>
      </rPr>
      <t xml:space="preserve"> to fill in. </t>
    </r>
  </si>
  <si>
    <r>
      <t>***Any other project value segments does not require to enter IDC Percentage. ExampleL:</t>
    </r>
    <r>
      <rPr>
        <b/>
        <i/>
        <sz val="11"/>
        <color theme="1"/>
        <rFont val="Aptos Narrow"/>
        <family val="2"/>
        <scheme val="minor"/>
      </rPr>
      <t xml:space="preserve"> SUP,CHR,INC,INT,IST,IDC, RET,SSM,GFT, END,FEL,SPK,SEN,SUM,FRM</t>
    </r>
  </si>
  <si>
    <t>Calculations to get an estimate for each month for summer: MAY, JUNE, JULY, AUGUST</t>
  </si>
  <si>
    <r>
      <rPr>
        <b/>
        <sz val="11"/>
        <color theme="1"/>
        <rFont val="Aptos Narrow"/>
        <family val="2"/>
        <scheme val="minor"/>
      </rPr>
      <t>4)</t>
    </r>
    <r>
      <rPr>
        <sz val="11"/>
        <color theme="1"/>
        <rFont val="Aptos Narrow"/>
        <family val="2"/>
        <scheme val="minor"/>
      </rPr>
      <t xml:space="preserve"> Enter the estimated dates of the appointment that were approved</t>
    </r>
  </si>
  <si>
    <r>
      <rPr>
        <b/>
        <sz val="11"/>
        <color theme="1"/>
        <rFont val="Aptos Narrow"/>
        <family val="2"/>
        <scheme val="minor"/>
      </rPr>
      <t>5)</t>
    </r>
    <r>
      <rPr>
        <sz val="11"/>
        <color theme="1"/>
        <rFont val="Aptos Narrow"/>
        <family val="2"/>
        <scheme val="minor"/>
      </rPr>
      <t xml:space="preserve"> Enter the "</t>
    </r>
    <r>
      <rPr>
        <b/>
        <sz val="11"/>
        <color theme="1"/>
        <rFont val="Aptos Narrow"/>
        <family val="2"/>
        <scheme val="minor"/>
      </rPr>
      <t>Actual"</t>
    </r>
    <r>
      <rPr>
        <sz val="11"/>
        <color theme="1"/>
        <rFont val="Aptos Narrow"/>
        <family val="2"/>
        <scheme val="minor"/>
      </rPr>
      <t xml:space="preserve"> working days they are sheduled to work.</t>
    </r>
  </si>
  <si>
    <t>INT000XXX</t>
  </si>
  <si>
    <t>2xxxxx</t>
  </si>
  <si>
    <t>XX</t>
  </si>
  <si>
    <t>XXX</t>
  </si>
  <si>
    <t>XXXXXXX</t>
  </si>
  <si>
    <t>INTXXXXXX</t>
  </si>
  <si>
    <t>Revised Feb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</si>
</sst>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1" tint="0.499984740745262"/>
      </patternFill>
    </fill>
  </fills>
  <borders count="26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0" fontId="0" fillId="0" borderId="2" xfId="0" applyNumberFormat="1" applyBorder="1"/>
    <xf numFmtId="0" fontId="5" fillId="2" borderId="0" xfId="0" applyFont="1" applyFill="1" applyAlignment="1">
      <alignment horizontal="right"/>
    </xf>
    <xf numFmtId="0" fontId="4" fillId="2" borderId="0" xfId="4" applyFill="1"/>
    <xf numFmtId="10" fontId="0" fillId="0" borderId="4" xfId="0" applyNumberFormat="1" applyBorder="1"/>
    <xf numFmtId="0" fontId="5" fillId="3" borderId="3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0" borderId="20" xfId="0" applyNumberFormat="1" applyFont="1" applyBorder="1"/>
    <xf numFmtId="0" fontId="2" fillId="5" borderId="10" xfId="0" applyFont="1" applyFill="1" applyBorder="1" applyAlignment="1">
      <alignment horizontal="center" vertical="center" wrapText="1"/>
    </xf>
    <xf numFmtId="9" fontId="0" fillId="0" borderId="8" xfId="3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3" fontId="2" fillId="3" borderId="21" xfId="0" applyNumberFormat="1" applyFont="1" applyFill="1" applyBorder="1" applyAlignment="1">
      <alignment horizontal="right"/>
    </xf>
    <xf numFmtId="14" fontId="0" fillId="0" borderId="22" xfId="0" applyNumberFormat="1" applyBorder="1" applyAlignment="1">
      <alignment horizontal="right"/>
    </xf>
    <xf numFmtId="43" fontId="2" fillId="3" borderId="3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6" borderId="0" xfId="0" applyFill="1"/>
    <xf numFmtId="0" fontId="2" fillId="5" borderId="14" xfId="0" applyFont="1" applyFill="1" applyBorder="1" applyAlignment="1">
      <alignment horizontal="center" wrapText="1"/>
    </xf>
    <xf numFmtId="43" fontId="2" fillId="0" borderId="4" xfId="0" applyNumberFormat="1" applyFont="1" applyBorder="1"/>
    <xf numFmtId="164" fontId="0" fillId="0" borderId="9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9" fontId="5" fillId="2" borderId="0" xfId="3" applyFont="1" applyFill="1"/>
    <xf numFmtId="9" fontId="0" fillId="0" borderId="9" xfId="3" applyFont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14" xfId="3" applyNumberFormat="1" applyFont="1" applyBorder="1" applyAlignment="1">
      <alignment horizontal="center"/>
    </xf>
    <xf numFmtId="9" fontId="0" fillId="0" borderId="10" xfId="3" applyFont="1" applyBorder="1" applyAlignment="1">
      <alignment horizontal="center"/>
    </xf>
    <xf numFmtId="0" fontId="5" fillId="2" borderId="0" xfId="0" applyFont="1" applyFill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19" xfId="0" applyNumberFormat="1" applyBorder="1"/>
    <xf numFmtId="164" fontId="0" fillId="0" borderId="18" xfId="0" applyNumberFormat="1" applyBorder="1"/>
    <xf numFmtId="0" fontId="7" fillId="2" borderId="0" xfId="0" applyFont="1" applyFill="1"/>
    <xf numFmtId="0" fontId="5" fillId="0" borderId="0" xfId="0" applyFont="1"/>
    <xf numFmtId="164" fontId="0" fillId="0" borderId="9" xfId="1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164" fontId="0" fillId="0" borderId="15" xfId="2" applyNumberFormat="1" applyFont="1" applyBorder="1" applyAlignment="1" applyProtection="1">
      <alignment horizontal="center"/>
      <protection locked="0"/>
    </xf>
    <xf numFmtId="164" fontId="0" fillId="0" borderId="9" xfId="2" applyNumberFormat="1" applyFont="1" applyBorder="1" applyAlignment="1" applyProtection="1">
      <alignment horizontal="center"/>
    </xf>
    <xf numFmtId="9" fontId="5" fillId="2" borderId="0" xfId="3" applyFont="1" applyFill="1" applyProtection="1"/>
    <xf numFmtId="0" fontId="0" fillId="0" borderId="8" xfId="3" applyNumberFormat="1" applyFont="1" applyBorder="1" applyAlignment="1" applyProtection="1">
      <alignment horizontal="center"/>
      <protection locked="0"/>
    </xf>
    <xf numFmtId="0" fontId="0" fillId="0" borderId="14" xfId="3" applyNumberFormat="1" applyFon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14" fontId="0" fillId="0" borderId="22" xfId="0" applyNumberFormat="1" applyBorder="1" applyAlignment="1" applyProtection="1">
      <alignment horizontal="right"/>
      <protection locked="0"/>
    </xf>
    <xf numFmtId="9" fontId="0" fillId="0" borderId="8" xfId="3" applyFont="1" applyBorder="1" applyAlignment="1" applyProtection="1">
      <alignment horizontal="center"/>
      <protection locked="0"/>
    </xf>
    <xf numFmtId="9" fontId="0" fillId="0" borderId="9" xfId="3" applyFont="1" applyBorder="1" applyAlignment="1" applyProtection="1">
      <alignment horizontal="center"/>
      <protection locked="0"/>
    </xf>
    <xf numFmtId="9" fontId="0" fillId="0" borderId="10" xfId="3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10" fillId="0" borderId="0" xfId="0" applyFont="1"/>
    <xf numFmtId="43" fontId="2" fillId="3" borderId="5" xfId="0" applyNumberFormat="1" applyFont="1" applyFill="1" applyBorder="1" applyAlignment="1">
      <alignment horizontal="center"/>
    </xf>
    <xf numFmtId="43" fontId="2" fillId="3" borderId="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61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9B5B5"/>
      <color rgb="FFF59D9D"/>
      <color rgb="FF990000"/>
      <color rgb="FFFFFF99"/>
      <color rgb="FFFFFFCC"/>
      <color rgb="FFF7ABAB"/>
      <color rgb="FFF0B2B2"/>
      <color rgb="FFEE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svg"/><Relationship Id="rId12" Type="http://schemas.openxmlformats.org/officeDocument/2006/relationships/image" Target="../media/image13.svg"/><Relationship Id="rId17" Type="http://schemas.openxmlformats.org/officeDocument/2006/relationships/image" Target="../media/image18.sv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svg"/><Relationship Id="rId15" Type="http://schemas.openxmlformats.org/officeDocument/2006/relationships/image" Target="../media/image16.sv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22DB6-1415-4138-B96B-60D8F557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C1011D-E406-28D1-B9D7-7883C9EE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36</xdr:col>
      <xdr:colOff>554144</xdr:colOff>
      <xdr:row>34</xdr:row>
      <xdr:rowOff>115220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349A15-8B5C-0017-DBE3-4CDC7CD5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0"/>
          <a:ext cx="12136544" cy="6592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2782995</xdr:colOff>
      <xdr:row>35</xdr:row>
      <xdr:rowOff>19983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C3C2DE-B7A9-E957-F9EE-51747DEC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46070" cy="6687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171450</xdr:rowOff>
    </xdr:from>
    <xdr:to>
      <xdr:col>7</xdr:col>
      <xdr:colOff>200679</xdr:colOff>
      <xdr:row>53</xdr:row>
      <xdr:rowOff>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84142-9DD4-AE93-64F5-4DF40B1D1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981950"/>
          <a:ext cx="4686954" cy="211484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44</xdr:row>
      <xdr:rowOff>114299</xdr:rowOff>
    </xdr:from>
    <xdr:to>
      <xdr:col>2</xdr:col>
      <xdr:colOff>76200</xdr:colOff>
      <xdr:row>46</xdr:row>
      <xdr:rowOff>161924</xdr:rowOff>
    </xdr:to>
    <xdr:pic>
      <xdr:nvPicPr>
        <xdr:cNvPr id="4" name="Graphic 3" descr="Badge 1 with solid fill">
          <a:extLst>
            <a:ext uri="{FF2B5EF4-FFF2-40B4-BE49-F238E27FC236}">
              <a16:creationId xmlns:a16="http://schemas.microsoft.com/office/drawing/2014/main" id="{A976D979-5B9A-1C6E-D40D-53BDF25C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85850" y="849629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44</xdr:row>
      <xdr:rowOff>114300</xdr:rowOff>
    </xdr:from>
    <xdr:to>
      <xdr:col>4</xdr:col>
      <xdr:colOff>200025</xdr:colOff>
      <xdr:row>46</xdr:row>
      <xdr:rowOff>152400</xdr:rowOff>
    </xdr:to>
    <xdr:pic>
      <xdr:nvPicPr>
        <xdr:cNvPr id="8" name="Graphic 7" descr="Badge with solid fill">
          <a:extLst>
            <a:ext uri="{FF2B5EF4-FFF2-40B4-BE49-F238E27FC236}">
              <a16:creationId xmlns:a16="http://schemas.microsoft.com/office/drawing/2014/main" id="{AB593D60-3FA5-C439-F908-1B4F57F19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438400" y="849630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15</xdr:col>
      <xdr:colOff>363307</xdr:colOff>
      <xdr:row>62</xdr:row>
      <xdr:rowOff>104896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811E80-24DE-4A14-22F5-29B977CE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049000"/>
          <a:ext cx="9726382" cy="866896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42</xdr:row>
      <xdr:rowOff>9525</xdr:rowOff>
    </xdr:from>
    <xdr:to>
      <xdr:col>15</xdr:col>
      <xdr:colOff>305449</xdr:colOff>
      <xdr:row>47</xdr:row>
      <xdr:rowOff>95395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27FA2A-FBBF-F229-72CA-0131D328D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19675" y="8010525"/>
          <a:ext cx="4648849" cy="1038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47625</xdr:rowOff>
    </xdr:from>
    <xdr:to>
      <xdr:col>15</xdr:col>
      <xdr:colOff>534781</xdr:colOff>
      <xdr:row>80</xdr:row>
      <xdr:rowOff>339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2E2C00-E428-340E-8D77-67CE5316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2811125"/>
          <a:ext cx="9897856" cy="242921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60</xdr:row>
      <xdr:rowOff>152399</xdr:rowOff>
    </xdr:from>
    <xdr:to>
      <xdr:col>15</xdr:col>
      <xdr:colOff>685800</xdr:colOff>
      <xdr:row>62</xdr:row>
      <xdr:rowOff>123824</xdr:rowOff>
    </xdr:to>
    <xdr:pic>
      <xdr:nvPicPr>
        <xdr:cNvPr id="14" name="Graphic 13" descr="Badge 3 with solid fill">
          <a:extLst>
            <a:ext uri="{FF2B5EF4-FFF2-40B4-BE49-F238E27FC236}">
              <a16:creationId xmlns:a16="http://schemas.microsoft.com/office/drawing/2014/main" id="{1232B5E4-9ADB-328B-580E-89CCFA6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696450" y="1158239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14</xdr:col>
      <xdr:colOff>220327</xdr:colOff>
      <xdr:row>102</xdr:row>
      <xdr:rowOff>76636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845C9D0-2DDE-BC67-AC6B-2732A1E4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6430625"/>
          <a:ext cx="8973802" cy="312463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87</xdr:row>
      <xdr:rowOff>133350</xdr:rowOff>
    </xdr:from>
    <xdr:to>
      <xdr:col>9</xdr:col>
      <xdr:colOff>304800</xdr:colOff>
      <xdr:row>89</xdr:row>
      <xdr:rowOff>95250</xdr:rowOff>
    </xdr:to>
    <xdr:pic>
      <xdr:nvPicPr>
        <xdr:cNvPr id="18" name="Graphic 17" descr="Badge 4 with solid fill">
          <a:extLst>
            <a:ext uri="{FF2B5EF4-FFF2-40B4-BE49-F238E27FC236}">
              <a16:creationId xmlns:a16="http://schemas.microsoft.com/office/drawing/2014/main" id="{2B63CF53-9383-8161-E459-BD62765A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5667375" y="16754475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89</xdr:row>
      <xdr:rowOff>180975</xdr:rowOff>
    </xdr:from>
    <xdr:to>
      <xdr:col>9</xdr:col>
      <xdr:colOff>314325</xdr:colOff>
      <xdr:row>91</xdr:row>
      <xdr:rowOff>152400</xdr:rowOff>
    </xdr:to>
    <xdr:pic>
      <xdr:nvPicPr>
        <xdr:cNvPr id="20" name="Graphic 19" descr="Badge 5 with solid fill">
          <a:extLst>
            <a:ext uri="{FF2B5EF4-FFF2-40B4-BE49-F238E27FC236}">
              <a16:creationId xmlns:a16="http://schemas.microsoft.com/office/drawing/2014/main" id="{48D09516-511B-0121-DC1A-1417D3F9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5667375" y="17183100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38100</xdr:rowOff>
    </xdr:from>
    <xdr:to>
      <xdr:col>10</xdr:col>
      <xdr:colOff>429566</xdr:colOff>
      <xdr:row>119</xdr:row>
      <xdr:rowOff>95683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6DC6540-3AD1-DDE8-54B1-E2C33348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9707225"/>
          <a:ext cx="6744641" cy="3105583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104</xdr:row>
      <xdr:rowOff>57150</xdr:rowOff>
    </xdr:from>
    <xdr:to>
      <xdr:col>9</xdr:col>
      <xdr:colOff>257175</xdr:colOff>
      <xdr:row>106</xdr:row>
      <xdr:rowOff>19050</xdr:rowOff>
    </xdr:to>
    <xdr:pic>
      <xdr:nvPicPr>
        <xdr:cNvPr id="22" name="Graphic 21" descr="Badge 4 with solid fill">
          <a:extLst>
            <a:ext uri="{FF2B5EF4-FFF2-40B4-BE49-F238E27FC236}">
              <a16:creationId xmlns:a16="http://schemas.microsoft.com/office/drawing/2014/main" id="{DDD2E6AA-AACC-4CC1-B8F8-15F82C76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5619750" y="19916775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106</xdr:row>
      <xdr:rowOff>152400</xdr:rowOff>
    </xdr:from>
    <xdr:to>
      <xdr:col>9</xdr:col>
      <xdr:colOff>285750</xdr:colOff>
      <xdr:row>108</xdr:row>
      <xdr:rowOff>123825</xdr:rowOff>
    </xdr:to>
    <xdr:pic>
      <xdr:nvPicPr>
        <xdr:cNvPr id="23" name="Graphic 22" descr="Badge 5 with solid fill">
          <a:extLst>
            <a:ext uri="{FF2B5EF4-FFF2-40B4-BE49-F238E27FC236}">
              <a16:creationId xmlns:a16="http://schemas.microsoft.com/office/drawing/2014/main" id="{584CB76F-A318-4FAF-9761-16B8B162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5638800" y="20393025"/>
          <a:ext cx="352425" cy="352425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92</xdr:row>
      <xdr:rowOff>66675</xdr:rowOff>
    </xdr:from>
    <xdr:to>
      <xdr:col>9</xdr:col>
      <xdr:colOff>133350</xdr:colOff>
      <xdr:row>104</xdr:row>
      <xdr:rowOff>9525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181A905-6860-77E9-74FE-B030DF4B460B}"/>
            </a:ext>
          </a:extLst>
        </xdr:cNvPr>
        <xdr:cNvCxnSpPr/>
      </xdr:nvCxnSpPr>
      <xdr:spPr>
        <a:xfrm>
          <a:off x="5829300" y="17640300"/>
          <a:ext cx="9525" cy="222885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0</xdr:rowOff>
    </xdr:from>
    <xdr:ext cx="8263138" cy="3532362"/>
    <xdr:pic>
      <xdr:nvPicPr>
        <xdr:cNvPr id="2" name="Picture 1">
          <a:extLst>
            <a:ext uri="{FF2B5EF4-FFF2-40B4-BE49-F238E27FC236}">
              <a16:creationId xmlns:a16="http://schemas.microsoft.com/office/drawing/2014/main" id="{3EF3470D-EDC7-423B-A67F-C225016D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0"/>
          <a:ext cx="8263138" cy="3532362"/>
        </a:xfrm>
        <a:prstGeom prst="rect">
          <a:avLst/>
        </a:prstGeom>
      </xdr:spPr>
    </xdr:pic>
    <xdr:clientData/>
  </xdr:oneCellAnchor>
  <xdr:oneCellAnchor>
    <xdr:from>
      <xdr:col>16</xdr:col>
      <xdr:colOff>123825</xdr:colOff>
      <xdr:row>0</xdr:row>
      <xdr:rowOff>0</xdr:rowOff>
    </xdr:from>
    <xdr:ext cx="8187721" cy="2274661"/>
    <xdr:pic>
      <xdr:nvPicPr>
        <xdr:cNvPr id="3" name="Picture 2">
          <a:extLst>
            <a:ext uri="{FF2B5EF4-FFF2-40B4-BE49-F238E27FC236}">
              <a16:creationId xmlns:a16="http://schemas.microsoft.com/office/drawing/2014/main" id="{4E4BE63B-872D-4BBE-A795-E873052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0"/>
          <a:ext cx="8187721" cy="227466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2</xdr:col>
      <xdr:colOff>466725</xdr:colOff>
      <xdr:row>19</xdr:row>
      <xdr:rowOff>28575</xdr:rowOff>
    </xdr:from>
    <xdr:ext cx="8316486" cy="379147"/>
    <xdr:pic>
      <xdr:nvPicPr>
        <xdr:cNvPr id="4" name="Picture 3">
          <a:extLst>
            <a:ext uri="{FF2B5EF4-FFF2-40B4-BE49-F238E27FC236}">
              <a16:creationId xmlns:a16="http://schemas.microsoft.com/office/drawing/2014/main" id="{3FC4AFC7-408B-4608-9386-851D423D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5975" y="3648075"/>
          <a:ext cx="8316486" cy="37914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2</xdr:col>
      <xdr:colOff>361950</xdr:colOff>
      <xdr:row>21</xdr:row>
      <xdr:rowOff>123825</xdr:rowOff>
    </xdr:from>
    <xdr:ext cx="8460441" cy="3350601"/>
    <xdr:pic>
      <xdr:nvPicPr>
        <xdr:cNvPr id="5" name="Picture 4">
          <a:extLst>
            <a:ext uri="{FF2B5EF4-FFF2-40B4-BE49-F238E27FC236}">
              <a16:creationId xmlns:a16="http://schemas.microsoft.com/office/drawing/2014/main" id="{9DECC4A6-E416-4B82-8C38-DA3DF12B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1200" y="4124325"/>
          <a:ext cx="8460441" cy="335060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2</xdr:col>
      <xdr:colOff>76200</xdr:colOff>
      <xdr:row>39</xdr:row>
      <xdr:rowOff>123825</xdr:rowOff>
    </xdr:from>
    <xdr:ext cx="9010123" cy="3802013"/>
    <xdr:pic>
      <xdr:nvPicPr>
        <xdr:cNvPr id="6" name="Picture 5">
          <a:extLst>
            <a:ext uri="{FF2B5EF4-FFF2-40B4-BE49-F238E27FC236}">
              <a16:creationId xmlns:a16="http://schemas.microsoft.com/office/drawing/2014/main" id="{4955A581-A14B-4492-AF74-394D1BAD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5450" y="7553325"/>
          <a:ext cx="9010123" cy="380201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twoCellAnchor>
    <xdr:from>
      <xdr:col>11</xdr:col>
      <xdr:colOff>552450</xdr:colOff>
      <xdr:row>27</xdr:row>
      <xdr:rowOff>76200</xdr:rowOff>
    </xdr:from>
    <xdr:to>
      <xdr:col>13</xdr:col>
      <xdr:colOff>209550</xdr:colOff>
      <xdr:row>35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3ED04C1-15D3-1CA5-4237-08D4DBD9CE41}"/>
            </a:ext>
          </a:extLst>
        </xdr:cNvPr>
        <xdr:cNvSpPr/>
      </xdr:nvSpPr>
      <xdr:spPr>
        <a:xfrm>
          <a:off x="7658100" y="5219700"/>
          <a:ext cx="876300" cy="1485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152400</xdr:colOff>
      <xdr:row>28</xdr:row>
      <xdr:rowOff>76200</xdr:rowOff>
    </xdr:from>
    <xdr:to>
      <xdr:col>7</xdr:col>
      <xdr:colOff>171450</xdr:colOff>
      <xdr:row>35</xdr:row>
      <xdr:rowOff>28575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A8BCC3B-27E0-4E45-913D-4568816A51A8}"/>
            </a:ext>
          </a:extLst>
        </xdr:cNvPr>
        <xdr:cNvSpPr/>
      </xdr:nvSpPr>
      <xdr:spPr>
        <a:xfrm>
          <a:off x="4210050" y="5410200"/>
          <a:ext cx="628650" cy="1285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41172-3544-4D46-B06B-0BF08DD7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nance.ucmerced.edu/costing-policy-analysis/composite-benefit-rates-c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finance.ucmerced.edu/costing-policy-analysis/composite-benefit-rates-c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inance.ucmerced.edu/costing-policy-analysis/composite-benefit-rates-c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B1AE-BE17-494A-8B7F-E128093F1278}">
  <sheetPr>
    <tabColor theme="5" tint="0.59999389629810485"/>
  </sheetPr>
  <dimension ref="A6:J63"/>
  <sheetViews>
    <sheetView tabSelected="1" zoomScale="85" zoomScaleNormal="85" workbookViewId="0">
      <selection activeCell="A64" sqref="A64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4" ht="15.75" thickBot="1" x14ac:dyDescent="0.3"/>
    <row r="7" spans="1:4" ht="15.75" thickBot="1" x14ac:dyDescent="0.3">
      <c r="A7" s="76" t="s">
        <v>41</v>
      </c>
      <c r="B7" s="77"/>
    </row>
    <row r="8" spans="1:4" x14ac:dyDescent="0.25">
      <c r="A8" s="30" t="s">
        <v>1</v>
      </c>
      <c r="B8" s="70"/>
    </row>
    <row r="9" spans="1:4" ht="15.75" thickBot="1" x14ac:dyDescent="0.3">
      <c r="A9" s="32" t="s">
        <v>43</v>
      </c>
      <c r="B9" s="38">
        <f>SUM(F33,F59)</f>
        <v>0</v>
      </c>
    </row>
    <row r="12" spans="1:4" ht="15.75" thickBot="1" x14ac:dyDescent="0.3">
      <c r="A12" s="33" t="s">
        <v>44</v>
      </c>
    </row>
    <row r="13" spans="1:4" ht="17.25" customHeight="1" thickBot="1" x14ac:dyDescent="0.3">
      <c r="D13" s="37" t="s">
        <v>42</v>
      </c>
    </row>
    <row r="14" spans="1:4" ht="42" customHeight="1" thickBot="1" x14ac:dyDescent="0.3">
      <c r="A14" s="5" t="s">
        <v>12</v>
      </c>
      <c r="B14" s="6" t="s">
        <v>13</v>
      </c>
      <c r="C14" s="17" t="s">
        <v>14</v>
      </c>
      <c r="D14" s="25" t="s">
        <v>18</v>
      </c>
    </row>
    <row r="15" spans="1:4" ht="15.75" thickBot="1" x14ac:dyDescent="0.3">
      <c r="A15" s="26"/>
      <c r="B15" s="44"/>
      <c r="C15" s="62">
        <f>IFERROR(_xlfn.XLOOKUP(B15,Reference!$A:$A,Reference!$B:$B)*'GSR Calculator - SUMMER 2025'!A15,"")</f>
        <v>0</v>
      </c>
      <c r="D15" s="73"/>
    </row>
    <row r="16" spans="1:4" ht="15.75" thickBot="1" x14ac:dyDescent="0.3">
      <c r="D16" s="1" t="s">
        <v>0</v>
      </c>
    </row>
    <row r="17" spans="1:10" ht="16.5" thickBot="1" x14ac:dyDescent="0.3">
      <c r="A17" s="78" t="s">
        <v>2</v>
      </c>
      <c r="B17" s="79"/>
      <c r="C17" s="79"/>
      <c r="D17" s="79"/>
      <c r="E17" s="79"/>
      <c r="F17" s="79"/>
      <c r="G17" s="79"/>
      <c r="H17" s="79"/>
      <c r="I17" s="80"/>
    </row>
    <row r="18" spans="1:10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0" ht="15.75" thickBot="1" x14ac:dyDescent="0.3">
      <c r="A19" s="67"/>
      <c r="B19" s="68"/>
      <c r="C19" s="68"/>
      <c r="D19" s="68"/>
      <c r="E19" s="68"/>
      <c r="F19" s="68"/>
      <c r="G19" s="68"/>
      <c r="H19" s="68"/>
      <c r="I19" s="69"/>
    </row>
    <row r="21" spans="1:10" ht="15.75" thickBot="1" x14ac:dyDescent="0.3"/>
    <row r="22" spans="1:10" ht="15.75" thickBot="1" x14ac:dyDescent="0.3">
      <c r="A22" s="6" t="s">
        <v>39</v>
      </c>
      <c r="B22" s="20" t="s">
        <v>36</v>
      </c>
      <c r="C22" s="20" t="s">
        <v>57</v>
      </c>
      <c r="D22" s="20" t="s">
        <v>58</v>
      </c>
      <c r="E22" s="61" t="s">
        <v>59</v>
      </c>
      <c r="G22" s="81" t="s">
        <v>26</v>
      </c>
      <c r="H22" s="82"/>
    </row>
    <row r="23" spans="1:10" ht="30.75" thickBot="1" x14ac:dyDescent="0.3">
      <c r="A23" s="22" t="s">
        <v>38</v>
      </c>
      <c r="B23" s="65"/>
      <c r="C23" s="65"/>
      <c r="D23" s="65"/>
      <c r="E23" s="66"/>
      <c r="G23" s="11" t="s">
        <v>27</v>
      </c>
      <c r="H23" s="12">
        <v>2.5499999999999998E-2</v>
      </c>
      <c r="I23" s="13" t="s">
        <v>28</v>
      </c>
      <c r="J23" s="14" t="s">
        <v>29</v>
      </c>
    </row>
    <row r="24" spans="1:10" ht="45.75" thickBot="1" x14ac:dyDescent="0.3">
      <c r="A24" s="23" t="s">
        <v>61</v>
      </c>
      <c r="B24" s="65"/>
      <c r="C24" s="65"/>
      <c r="D24" s="65"/>
      <c r="E24" s="66"/>
      <c r="G24" s="16" t="s">
        <v>30</v>
      </c>
      <c r="H24" s="15">
        <v>1.4999999999999999E-2</v>
      </c>
      <c r="I24" s="13" t="s">
        <v>28</v>
      </c>
      <c r="J24" s="14" t="s">
        <v>31</v>
      </c>
    </row>
    <row r="25" spans="1:10" x14ac:dyDescent="0.25">
      <c r="B25" s="64">
        <f>IFERROR(B24/22,"")</f>
        <v>0</v>
      </c>
      <c r="C25" s="64" t="str">
        <f t="shared" ref="C25:E25" si="0">IFERROR(C24/C23,"")</f>
        <v/>
      </c>
      <c r="D25" s="64" t="str">
        <f t="shared" si="0"/>
        <v/>
      </c>
      <c r="E25" s="64" t="str">
        <f t="shared" si="0"/>
        <v/>
      </c>
      <c r="F25" s="43" t="str">
        <f>IFERROR(#REF!/#REF!,"")</f>
        <v/>
      </c>
    </row>
    <row r="26" spans="1:10" ht="15.75" thickBot="1" x14ac:dyDescent="0.3">
      <c r="F26" s="43" t="str">
        <f>IFERROR(F25/#REF!,"")</f>
        <v/>
      </c>
    </row>
    <row r="27" spans="1:10" ht="16.5" thickTop="1" thickBot="1" x14ac:dyDescent="0.3">
      <c r="A27" s="18" t="s">
        <v>14</v>
      </c>
      <c r="B27" s="40">
        <f>IFERROR($C$15*B25,"")</f>
        <v>0</v>
      </c>
      <c r="C27" s="41" t="str">
        <f t="shared" ref="C27:E27" si="1">IFERROR($C$15*C25,"")</f>
        <v/>
      </c>
      <c r="D27" s="41" t="str">
        <f t="shared" si="1"/>
        <v/>
      </c>
      <c r="E27" s="41" t="str">
        <f t="shared" si="1"/>
        <v/>
      </c>
      <c r="F27" s="56">
        <f>IFERROR(SUM(B27:E27),"")</f>
        <v>0</v>
      </c>
    </row>
    <row r="28" spans="1:10" ht="15.75" thickBot="1" x14ac:dyDescent="0.3">
      <c r="A28" s="18" t="s">
        <v>15</v>
      </c>
      <c r="B28" s="49">
        <f>IFERROR(B27*$H$24,"")</f>
        <v>0</v>
      </c>
      <c r="C28" s="50" t="str">
        <f>IFERROR(C27*$H$24,"")</f>
        <v/>
      </c>
      <c r="D28" s="50" t="str">
        <f>IFERROR(D27*$H$24,"")</f>
        <v/>
      </c>
      <c r="E28" s="50" t="str">
        <f>IFERROR(E27*$H$24,"")</f>
        <v/>
      </c>
      <c r="F28" s="57">
        <f t="shared" ref="F28:F30" si="2">IFERROR(SUM(B28:E28),"")</f>
        <v>0</v>
      </c>
    </row>
    <row r="29" spans="1:10" ht="15.75" thickBot="1" x14ac:dyDescent="0.3">
      <c r="A29" s="18" t="s">
        <v>16</v>
      </c>
      <c r="B29" s="49">
        <f>IFERROR(B27*$H$23,"")</f>
        <v>0</v>
      </c>
      <c r="C29" s="50" t="str">
        <f>IFERROR(C27*$H$23,"")</f>
        <v/>
      </c>
      <c r="D29" s="50" t="str">
        <f>IFERROR(D27*$H$23,"")</f>
        <v/>
      </c>
      <c r="E29" s="50" t="str">
        <f>IFERROR(E27*$H$23,"")</f>
        <v/>
      </c>
      <c r="F29" s="57">
        <f t="shared" si="2"/>
        <v>0</v>
      </c>
    </row>
    <row r="30" spans="1:10" ht="15.75" thickBot="1" x14ac:dyDescent="0.3">
      <c r="A30" s="10" t="s">
        <v>40</v>
      </c>
      <c r="B30" s="52">
        <f>IFERROR(SUM(B29*$D$15),"")</f>
        <v>0</v>
      </c>
      <c r="C30" s="54" t="str">
        <f>IFERROR(SUM(C29*$D$15),"")</f>
        <v/>
      </c>
      <c r="D30" s="54" t="str">
        <f>IFERROR(SUM(D29*$D$15),"")</f>
        <v/>
      </c>
      <c r="E30" s="54" t="str">
        <f>IFERROR(SUM(E29*$D$15),"")</f>
        <v/>
      </c>
      <c r="F30" s="57">
        <f t="shared" si="2"/>
        <v>0</v>
      </c>
    </row>
    <row r="31" spans="1:10" x14ac:dyDescent="0.25">
      <c r="F31" s="19"/>
    </row>
    <row r="32" spans="1:10" ht="15.75" thickBot="1" x14ac:dyDescent="0.3">
      <c r="F32" s="19"/>
    </row>
    <row r="33" spans="1:9" ht="15.75" thickBot="1" x14ac:dyDescent="0.3">
      <c r="A33" s="18" t="s">
        <v>19</v>
      </c>
      <c r="B33" s="53">
        <f>IFERROR(SUM(B27:B30),"")</f>
        <v>0</v>
      </c>
      <c r="C33" s="53">
        <f>IFERROR(SUM(C27:C30),"")</f>
        <v>0</v>
      </c>
      <c r="D33" s="53">
        <f>IFERROR(SUM(D27:D30),"")</f>
        <v>0</v>
      </c>
      <c r="E33" s="53">
        <f>IFERROR(SUM(E27:E30),"")</f>
        <v>0</v>
      </c>
      <c r="F33" s="24">
        <f>IFERROR(SUM(F27:F30),"")</f>
        <v>0</v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45</v>
      </c>
    </row>
    <row r="39" spans="1:9" ht="15.75" thickBot="1" x14ac:dyDescent="0.3">
      <c r="D39" s="37" t="s">
        <v>42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25" t="s">
        <v>18</v>
      </c>
    </row>
    <row r="41" spans="1:9" ht="15.75" thickBot="1" x14ac:dyDescent="0.3">
      <c r="A41" s="71"/>
      <c r="B41" s="72"/>
      <c r="C41" s="63">
        <f>IFERROR(_xlfn.XLOOKUP(B41,Reference!A:A,Reference!B:B)*'GSR Calculator - SUMMER 2025'!A41,"")</f>
        <v>0</v>
      </c>
      <c r="D41" s="73"/>
    </row>
    <row r="42" spans="1:9" ht="15.75" thickBot="1" x14ac:dyDescent="0.3">
      <c r="D42" s="1" t="s">
        <v>0</v>
      </c>
    </row>
    <row r="43" spans="1:9" ht="16.5" thickBot="1" x14ac:dyDescent="0.3">
      <c r="A43" s="78" t="s">
        <v>2</v>
      </c>
      <c r="B43" s="79"/>
      <c r="C43" s="79"/>
      <c r="D43" s="79"/>
      <c r="E43" s="79"/>
      <c r="F43" s="79"/>
      <c r="G43" s="79"/>
      <c r="H43" s="79"/>
      <c r="I43" s="80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67"/>
      <c r="B45" s="68"/>
      <c r="C45" s="68"/>
      <c r="D45" s="68"/>
      <c r="E45" s="68"/>
      <c r="F45" s="68"/>
      <c r="G45" s="68"/>
      <c r="H45" s="68"/>
      <c r="I45" s="69"/>
    </row>
    <row r="47" spans="1:9" ht="15.75" thickBot="1" x14ac:dyDescent="0.3"/>
    <row r="48" spans="1:9" ht="15.75" thickBot="1" x14ac:dyDescent="0.3">
      <c r="A48" s="6" t="s">
        <v>39</v>
      </c>
      <c r="B48" s="20" t="s">
        <v>36</v>
      </c>
      <c r="C48" s="20" t="s">
        <v>57</v>
      </c>
      <c r="D48" s="20" t="s">
        <v>58</v>
      </c>
      <c r="E48" s="61" t="s">
        <v>59</v>
      </c>
      <c r="G48" s="81" t="s">
        <v>26</v>
      </c>
      <c r="H48" s="82"/>
    </row>
    <row r="49" spans="1:10" ht="30.75" thickBot="1" x14ac:dyDescent="0.3">
      <c r="A49" s="22" t="s">
        <v>38</v>
      </c>
      <c r="B49" s="65"/>
      <c r="C49" s="65"/>
      <c r="D49" s="65"/>
      <c r="E49" s="66"/>
      <c r="G49" s="11" t="s">
        <v>27</v>
      </c>
      <c r="H49" s="12">
        <v>2.5499999999999998E-2</v>
      </c>
      <c r="I49" s="13" t="s">
        <v>28</v>
      </c>
      <c r="J49" s="14" t="s">
        <v>29</v>
      </c>
    </row>
    <row r="50" spans="1:10" ht="45.75" thickBot="1" x14ac:dyDescent="0.3">
      <c r="A50" s="23" t="s">
        <v>61</v>
      </c>
      <c r="B50" s="65"/>
      <c r="C50" s="65"/>
      <c r="D50" s="65"/>
      <c r="E50" s="66"/>
      <c r="G50" s="16" t="s">
        <v>30</v>
      </c>
      <c r="H50" s="15">
        <v>1.4999999999999999E-2</v>
      </c>
      <c r="I50" s="13" t="s">
        <v>28</v>
      </c>
      <c r="J50" s="14" t="s">
        <v>31</v>
      </c>
    </row>
    <row r="51" spans="1:10" x14ac:dyDescent="0.25">
      <c r="B51" s="64">
        <f>IFERROR(B50/22,"")</f>
        <v>0</v>
      </c>
      <c r="C51" s="64" t="str">
        <f t="shared" ref="C51:E51" si="3">IFERROR(C50/C49,"")</f>
        <v/>
      </c>
      <c r="D51" s="64" t="str">
        <f t="shared" si="3"/>
        <v/>
      </c>
      <c r="E51" s="64" t="str">
        <f t="shared" si="3"/>
        <v/>
      </c>
      <c r="F51" s="43" t="str">
        <f>IFERROR(#REF!/#REF!,"")</f>
        <v/>
      </c>
    </row>
    <row r="52" spans="1:10" ht="15.75" thickBot="1" x14ac:dyDescent="0.3"/>
    <row r="53" spans="1:10" ht="16.5" thickTop="1" thickBot="1" x14ac:dyDescent="0.3">
      <c r="A53" s="18" t="s">
        <v>14</v>
      </c>
      <c r="B53" s="40">
        <f>IFERROR($C$41*B51,"")</f>
        <v>0</v>
      </c>
      <c r="C53" s="41" t="str">
        <f t="shared" ref="C53:E53" si="4">IFERROR($C$41*C51,"")</f>
        <v/>
      </c>
      <c r="D53" s="41" t="str">
        <f t="shared" si="4"/>
        <v/>
      </c>
      <c r="E53" s="41" t="str">
        <f t="shared" si="4"/>
        <v/>
      </c>
      <c r="F53" s="56">
        <f>IFERROR(SUM(B53:E53),"")</f>
        <v>0</v>
      </c>
    </row>
    <row r="54" spans="1:10" ht="15.75" thickBot="1" x14ac:dyDescent="0.3">
      <c r="A54" s="18" t="s">
        <v>15</v>
      </c>
      <c r="B54" s="49">
        <f>IFERROR(B53*$H$50,"")</f>
        <v>0</v>
      </c>
      <c r="C54" s="50" t="str">
        <f t="shared" ref="C54:E54" si="5">IFERROR(C53*$H$50,"")</f>
        <v/>
      </c>
      <c r="D54" s="50" t="str">
        <f t="shared" si="5"/>
        <v/>
      </c>
      <c r="E54" s="50" t="str">
        <f t="shared" si="5"/>
        <v/>
      </c>
      <c r="F54" s="57">
        <f>IFERROR(SUM(B54:E54),"")</f>
        <v>0</v>
      </c>
    </row>
    <row r="55" spans="1:10" ht="15.75" thickBot="1" x14ac:dyDescent="0.3">
      <c r="A55" s="18" t="s">
        <v>16</v>
      </c>
      <c r="B55" s="49">
        <f>IFERROR(B53*$H$49,"")</f>
        <v>0</v>
      </c>
      <c r="C55" s="50" t="str">
        <f t="shared" ref="C55:E55" si="6">IFERROR(C53*$H$49,"")</f>
        <v/>
      </c>
      <c r="D55" s="50" t="str">
        <f t="shared" si="6"/>
        <v/>
      </c>
      <c r="E55" s="50" t="str">
        <f t="shared" si="6"/>
        <v/>
      </c>
      <c r="F55" s="57">
        <f>IFERROR(SUM(B55:E55),"")</f>
        <v>0</v>
      </c>
    </row>
    <row r="56" spans="1:10" ht="15.75" thickBot="1" x14ac:dyDescent="0.3">
      <c r="A56" s="10" t="s">
        <v>40</v>
      </c>
      <c r="B56" s="52">
        <f>IFERROR(SUM(B55*$D$41),"")</f>
        <v>0</v>
      </c>
      <c r="C56" s="54" t="str">
        <f t="shared" ref="C56:E56" si="7">IFERROR(SUM(C55*$D$41),"")</f>
        <v/>
      </c>
      <c r="D56" s="54" t="str">
        <f t="shared" si="7"/>
        <v/>
      </c>
      <c r="E56" s="54" t="str">
        <f t="shared" si="7"/>
        <v/>
      </c>
      <c r="F56" s="57">
        <f>IFERROR(SUM(B56:E56),"")</f>
        <v>0</v>
      </c>
    </row>
    <row r="57" spans="1:10" x14ac:dyDescent="0.25">
      <c r="F57" s="19"/>
    </row>
    <row r="58" spans="1:10" ht="15.75" thickBot="1" x14ac:dyDescent="0.3">
      <c r="F58" s="19"/>
    </row>
    <row r="59" spans="1:10" ht="15.75" thickBot="1" x14ac:dyDescent="0.3">
      <c r="A59" s="18" t="s">
        <v>19</v>
      </c>
      <c r="B59" s="53">
        <f>IFERROR(SUM(B53:B56),"")</f>
        <v>0</v>
      </c>
      <c r="C59" s="53">
        <f>IFERROR(SUM(C53:C56),"")</f>
        <v>0</v>
      </c>
      <c r="D59" s="53">
        <f>IFERROR(SUM(D53:D56),"")</f>
        <v>0</v>
      </c>
      <c r="E59" s="53">
        <f>IFERROR(SUM(E53:E56),"")</f>
        <v>0</v>
      </c>
      <c r="F59" s="24">
        <f>IFERROR(SUM(F53:F56),"")</f>
        <v>0</v>
      </c>
    </row>
    <row r="63" spans="1:10" x14ac:dyDescent="0.25">
      <c r="A63" s="48" t="s">
        <v>82</v>
      </c>
    </row>
  </sheetData>
  <mergeCells count="5">
    <mergeCell ref="A7:B7"/>
    <mergeCell ref="A17:I17"/>
    <mergeCell ref="G22:H22"/>
    <mergeCell ref="A43:I43"/>
    <mergeCell ref="G48:H48"/>
  </mergeCells>
  <conditionalFormatting sqref="A15:B15">
    <cfRule type="expression" dxfId="60" priority="5">
      <formula>ISBLANK(A15)=TRUE</formula>
    </cfRule>
  </conditionalFormatting>
  <conditionalFormatting sqref="A41:B41">
    <cfRule type="expression" dxfId="59" priority="6">
      <formula>ISBLANK(A41)=TRUE</formula>
    </cfRule>
  </conditionalFormatting>
  <conditionalFormatting sqref="A19:I19">
    <cfRule type="expression" dxfId="58" priority="7">
      <formula>ISBLANK(A19)=TRUE</formula>
    </cfRule>
  </conditionalFormatting>
  <conditionalFormatting sqref="A45:I45">
    <cfRule type="expression" dxfId="57" priority="8">
      <formula>ISBLANK(A45)=TRUE</formula>
    </cfRule>
  </conditionalFormatting>
  <conditionalFormatting sqref="B9">
    <cfRule type="expression" dxfId="56" priority="9">
      <formula>IFERROR($B$9,"")</formula>
    </cfRule>
  </conditionalFormatting>
  <conditionalFormatting sqref="B23:E24">
    <cfRule type="expression" dxfId="55" priority="3">
      <formula>ISBLANK(B23)=TRUE</formula>
    </cfRule>
  </conditionalFormatting>
  <conditionalFormatting sqref="B49:E50">
    <cfRule type="expression" dxfId="54" priority="4">
      <formula>ISBLANK(B49)=TRUE</formula>
    </cfRule>
  </conditionalFormatting>
  <conditionalFormatting sqref="D15">
    <cfRule type="expression" dxfId="53" priority="17">
      <formula>LEFT($G$19,3)="CCR"</formula>
    </cfRule>
    <cfRule type="expression" dxfId="52" priority="18">
      <formula>LEFT($G$19,3)="CDM"</formula>
    </cfRule>
    <cfRule type="expression" dxfId="51" priority="19">
      <formula>LEFT($G$19,3)="CMJ"</formula>
    </cfRule>
    <cfRule type="expression" dxfId="50" priority="20">
      <formula>LEFT($G$19,3)="CMN"</formula>
    </cfRule>
    <cfRule type="expression" dxfId="49" priority="21">
      <formula>LEFT($G$19,3)="CNT"</formula>
    </cfRule>
    <cfRule type="expression" dxfId="48" priority="22">
      <formula>LEFT($G$19,3)="GNT"</formula>
    </cfRule>
  </conditionalFormatting>
  <conditionalFormatting sqref="D41">
    <cfRule type="expression" dxfId="47" priority="10">
      <formula>LEFT($G$45,3)="CCR"</formula>
    </cfRule>
    <cfRule type="expression" dxfId="46" priority="11">
      <formula>LEFT($G$45,3)="CDM"</formula>
    </cfRule>
    <cfRule type="expression" dxfId="45" priority="12">
      <formula>LEFT($G$45,3)="CMJ"</formula>
    </cfRule>
    <cfRule type="expression" dxfId="44" priority="13">
      <formula>LEFT($G$45,3)="CMN"</formula>
    </cfRule>
    <cfRule type="expression" dxfId="43" priority="14">
      <formula>LEFT($G$45,3)="CNT"</formula>
    </cfRule>
    <cfRule type="expression" dxfId="42" priority="15">
      <formula>LEFT($G$45,3)="GNT"</formula>
    </cfRule>
  </conditionalFormatting>
  <conditionalFormatting sqref="F33 F59">
    <cfRule type="expression" dxfId="41" priority="16">
      <formula>IFERROR($F$33,"")</formula>
    </cfRule>
  </conditionalFormatting>
  <hyperlinks>
    <hyperlink ref="J24" r:id="rId1" xr:uid="{132E4D1C-1A30-44C8-BADA-1ABD6DC46A47}"/>
    <hyperlink ref="J49" r:id="rId2" xr:uid="{4C43445E-97AF-4E44-B422-0F6F603B3F88}"/>
    <hyperlink ref="J50" r:id="rId3" xr:uid="{4BBFAEC9-0573-42C0-80BB-40B1997EA501}"/>
    <hyperlink ref="J23" r:id="rId4" xr:uid="{D39BEA73-06CC-42A3-B7D9-FBD10D53EE16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21C331-D429-461A-8E2E-482DAD5DD36F}">
          <x14:formula1>
            <xm:f>Reference!$A$2:$A$7</xm:f>
          </x14:formula1>
          <xm:sqref>B15 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4B94-3851-4F28-9AC3-8B132318FEB2}">
  <dimension ref="A6:K63"/>
  <sheetViews>
    <sheetView topLeftCell="A10" workbookViewId="0">
      <selection activeCell="B23" sqref="B23:B24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5" ht="15.75" thickBot="1" x14ac:dyDescent="0.3"/>
    <row r="7" spans="1:5" ht="15.75" thickBot="1" x14ac:dyDescent="0.3">
      <c r="A7" s="76" t="s">
        <v>41</v>
      </c>
      <c r="B7" s="77"/>
    </row>
    <row r="8" spans="1:5" x14ac:dyDescent="0.25">
      <c r="A8" s="30" t="s">
        <v>1</v>
      </c>
      <c r="B8" s="31"/>
    </row>
    <row r="9" spans="1:5" ht="15.75" thickBot="1" x14ac:dyDescent="0.3">
      <c r="A9" s="32" t="s">
        <v>43</v>
      </c>
      <c r="B9" s="38">
        <f>SUM(G33,G59)</f>
        <v>12323.147955492423</v>
      </c>
    </row>
    <row r="12" spans="1:5" ht="15.75" thickBot="1" x14ac:dyDescent="0.3">
      <c r="A12" s="33" t="s">
        <v>44</v>
      </c>
    </row>
    <row r="13" spans="1:5" ht="17.25" customHeight="1" thickBot="1" x14ac:dyDescent="0.3">
      <c r="E13" s="37" t="s">
        <v>42</v>
      </c>
    </row>
    <row r="14" spans="1:5" ht="42" customHeight="1" thickBot="1" x14ac:dyDescent="0.3">
      <c r="A14" s="5" t="s">
        <v>12</v>
      </c>
      <c r="B14" s="6" t="s">
        <v>13</v>
      </c>
      <c r="C14" s="6" t="s">
        <v>14</v>
      </c>
      <c r="D14" s="17" t="s">
        <v>17</v>
      </c>
      <c r="E14" s="25" t="s">
        <v>18</v>
      </c>
    </row>
    <row r="15" spans="1:5" ht="15.75" thickBot="1" x14ac:dyDescent="0.3">
      <c r="A15" s="26">
        <v>0.5</v>
      </c>
      <c r="B15" s="44" t="s">
        <v>24</v>
      </c>
      <c r="C15" s="39">
        <f>IFERROR(_xlfn.XLOOKUP(B15,Reference!A:A,Reference!B:B)*'GSR Calculator Template'!A15,"")</f>
        <v>3103.625</v>
      </c>
      <c r="D15" s="60"/>
      <c r="E15" s="47"/>
    </row>
    <row r="16" spans="1:5" ht="15.75" thickBot="1" x14ac:dyDescent="0.3">
      <c r="D16" s="1" t="s">
        <v>0</v>
      </c>
    </row>
    <row r="17" spans="1:11" ht="16.5" thickBot="1" x14ac:dyDescent="0.3">
      <c r="A17" s="78" t="s">
        <v>2</v>
      </c>
      <c r="B17" s="79"/>
      <c r="C17" s="79"/>
      <c r="D17" s="79"/>
      <c r="E17" s="79"/>
      <c r="F17" s="79"/>
      <c r="G17" s="79"/>
      <c r="H17" s="79"/>
      <c r="I17" s="80"/>
    </row>
    <row r="18" spans="1:11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1" ht="15.75" thickBot="1" x14ac:dyDescent="0.3">
      <c r="A19" s="27" t="s">
        <v>49</v>
      </c>
      <c r="B19" s="28" t="s">
        <v>50</v>
      </c>
      <c r="C19" s="28" t="s">
        <v>51</v>
      </c>
      <c r="D19" s="28" t="s">
        <v>52</v>
      </c>
      <c r="E19" s="28" t="s">
        <v>55</v>
      </c>
      <c r="F19" s="28" t="s">
        <v>53</v>
      </c>
      <c r="G19" s="28" t="s">
        <v>56</v>
      </c>
      <c r="H19" s="28" t="s">
        <v>53</v>
      </c>
      <c r="I19" s="29" t="s">
        <v>54</v>
      </c>
    </row>
    <row r="21" spans="1:11" ht="15.75" thickBot="1" x14ac:dyDescent="0.3"/>
    <row r="22" spans="1:11" ht="15.75" thickBot="1" x14ac:dyDescent="0.3">
      <c r="A22" s="6" t="s">
        <v>39</v>
      </c>
      <c r="B22" s="20" t="s">
        <v>32</v>
      </c>
      <c r="C22" s="20" t="s">
        <v>33</v>
      </c>
      <c r="D22" s="20" t="s">
        <v>34</v>
      </c>
      <c r="E22" s="20" t="s">
        <v>35</v>
      </c>
      <c r="F22" s="21" t="s">
        <v>36</v>
      </c>
      <c r="H22" s="81" t="s">
        <v>26</v>
      </c>
      <c r="I22" s="82"/>
    </row>
    <row r="23" spans="1:11" ht="30.75" thickBot="1" x14ac:dyDescent="0.3">
      <c r="A23" s="22" t="s">
        <v>38</v>
      </c>
      <c r="B23" s="45"/>
      <c r="C23" s="45">
        <v>23</v>
      </c>
      <c r="D23" s="45">
        <v>22</v>
      </c>
      <c r="E23" s="45">
        <v>21</v>
      </c>
      <c r="F23" s="46">
        <v>22</v>
      </c>
      <c r="H23" s="11" t="s">
        <v>27</v>
      </c>
      <c r="I23" s="12">
        <v>2.5499999999999998E-2</v>
      </c>
      <c r="J23" s="13" t="s">
        <v>28</v>
      </c>
      <c r="K23" s="14" t="s">
        <v>29</v>
      </c>
    </row>
    <row r="24" spans="1:11" ht="30.75" thickBot="1" x14ac:dyDescent="0.3">
      <c r="A24" s="23" t="s">
        <v>37</v>
      </c>
      <c r="B24" s="45"/>
      <c r="C24" s="45">
        <v>23</v>
      </c>
      <c r="D24" s="45">
        <v>22</v>
      </c>
      <c r="E24" s="45">
        <v>20</v>
      </c>
      <c r="F24" s="46">
        <v>19</v>
      </c>
      <c r="H24" s="16" t="s">
        <v>30</v>
      </c>
      <c r="I24" s="15">
        <v>1.4999999999999999E-2</v>
      </c>
      <c r="J24" s="13" t="s">
        <v>28</v>
      </c>
      <c r="K24" s="14" t="s">
        <v>31</v>
      </c>
    </row>
    <row r="25" spans="1:11" x14ac:dyDescent="0.25">
      <c r="B25" s="43">
        <f>IFERROR(B24/22,"")</f>
        <v>0</v>
      </c>
      <c r="C25" s="43">
        <f t="shared" ref="C25:F25" si="0">IFERROR(C24/C23,"")</f>
        <v>1</v>
      </c>
      <c r="D25" s="43">
        <f t="shared" si="0"/>
        <v>1</v>
      </c>
      <c r="E25" s="43">
        <f t="shared" si="0"/>
        <v>0.95238095238095233</v>
      </c>
      <c r="F25" s="43">
        <f t="shared" si="0"/>
        <v>0.86363636363636365</v>
      </c>
    </row>
    <row r="26" spans="1:11" ht="15.75" thickBot="1" x14ac:dyDescent="0.3"/>
    <row r="27" spans="1:11" ht="16.5" thickTop="1" thickBot="1" x14ac:dyDescent="0.3">
      <c r="A27" s="18" t="s">
        <v>14</v>
      </c>
      <c r="B27" s="40">
        <f>IFERROR($C$15*B25,"")</f>
        <v>0</v>
      </c>
      <c r="C27" s="41">
        <f t="shared" ref="C27:F27" si="1">IFERROR($C$15*C25,"")</f>
        <v>3103.625</v>
      </c>
      <c r="D27" s="41">
        <f t="shared" si="1"/>
        <v>3103.625</v>
      </c>
      <c r="E27" s="41">
        <f t="shared" si="1"/>
        <v>2955.833333333333</v>
      </c>
      <c r="F27" s="42">
        <f t="shared" si="1"/>
        <v>2680.403409090909</v>
      </c>
      <c r="G27" s="56">
        <f>IFERROR(SUM(B27:F27),"")</f>
        <v>11843.48674242424</v>
      </c>
    </row>
    <row r="28" spans="1:11" ht="15.75" thickBot="1" x14ac:dyDescent="0.3">
      <c r="A28" s="18" t="s">
        <v>15</v>
      </c>
      <c r="B28" s="49">
        <f>IFERROR(B27*$I$24,"")</f>
        <v>0</v>
      </c>
      <c r="C28" s="50">
        <f t="shared" ref="C28:F28" si="2">IFERROR(C27*$I$24,"")</f>
        <v>46.554375</v>
      </c>
      <c r="D28" s="50">
        <f t="shared" si="2"/>
        <v>46.554375</v>
      </c>
      <c r="E28" s="50">
        <f t="shared" si="2"/>
        <v>44.337499999999991</v>
      </c>
      <c r="F28" s="51">
        <f t="shared" si="2"/>
        <v>40.206051136363634</v>
      </c>
      <c r="G28" s="57">
        <f>IFERROR(SUM(B28:F28),"")</f>
        <v>177.65230113636363</v>
      </c>
    </row>
    <row r="29" spans="1:11" ht="15.75" thickBot="1" x14ac:dyDescent="0.3">
      <c r="A29" s="18" t="s">
        <v>16</v>
      </c>
      <c r="B29" s="49">
        <f>IFERROR(B27*$I$23,"")</f>
        <v>0</v>
      </c>
      <c r="C29" s="50">
        <f t="shared" ref="C29:F29" si="3">IFERROR(C27*$I$23,"")</f>
        <v>79.1424375</v>
      </c>
      <c r="D29" s="50">
        <f t="shared" si="3"/>
        <v>79.1424375</v>
      </c>
      <c r="E29" s="50">
        <f t="shared" si="3"/>
        <v>75.373749999999987</v>
      </c>
      <c r="F29" s="51">
        <f t="shared" si="3"/>
        <v>68.350286931818175</v>
      </c>
      <c r="G29" s="57">
        <f>IFERROR(SUM(B29:F29),"")</f>
        <v>302.00891193181815</v>
      </c>
    </row>
    <row r="30" spans="1:11" ht="15.75" thickBot="1" x14ac:dyDescent="0.3">
      <c r="A30" s="10" t="s">
        <v>40</v>
      </c>
      <c r="B30" s="52">
        <f>IFERROR(SUM(B29*$E$15),"")</f>
        <v>0</v>
      </c>
      <c r="C30" s="54">
        <f t="shared" ref="C30:F30" si="4">IFERROR(SUM(C29*$E$15),"")</f>
        <v>0</v>
      </c>
      <c r="D30" s="54">
        <f t="shared" si="4"/>
        <v>0</v>
      </c>
      <c r="E30" s="54">
        <f t="shared" si="4"/>
        <v>0</v>
      </c>
      <c r="F30" s="55">
        <f t="shared" si="4"/>
        <v>0</v>
      </c>
      <c r="G30" s="57">
        <f>IFERROR(SUM(B30:F30),"")</f>
        <v>0</v>
      </c>
    </row>
    <row r="31" spans="1:11" x14ac:dyDescent="0.25">
      <c r="F31" s="58">
        <f>IF(F27,D15,"")</f>
        <v>0</v>
      </c>
      <c r="G31" s="19"/>
    </row>
    <row r="32" spans="1:11" ht="15.75" thickBot="1" x14ac:dyDescent="0.3">
      <c r="G32" s="19"/>
    </row>
    <row r="33" spans="1:9" ht="15.75" thickBot="1" x14ac:dyDescent="0.3">
      <c r="A33" s="18" t="s">
        <v>19</v>
      </c>
      <c r="B33" s="53">
        <f>IFERROR(SUM(B27:B30),"")</f>
        <v>0</v>
      </c>
      <c r="C33" s="53">
        <f>IFERROR(SUM(C27:C30),"")</f>
        <v>3229.3218125000003</v>
      </c>
      <c r="D33" s="53">
        <f>IFERROR(SUM(D27:D30),"")</f>
        <v>3229.3218125000003</v>
      </c>
      <c r="E33" s="53">
        <f>IFERROR(SUM(E27:E30),"")</f>
        <v>3075.5445833333333</v>
      </c>
      <c r="F33" s="53">
        <f>IFERROR(SUM(F27:F31),"")</f>
        <v>2788.959747159091</v>
      </c>
      <c r="G33" s="24">
        <f>IFERROR(SUM(G27:G30,F31),"")</f>
        <v>12323.147955492423</v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45</v>
      </c>
    </row>
    <row r="39" spans="1:9" ht="15.75" thickBot="1" x14ac:dyDescent="0.3">
      <c r="E39" s="37" t="s">
        <v>42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17" t="s">
        <v>17</v>
      </c>
      <c r="E40" s="25" t="s">
        <v>18</v>
      </c>
    </row>
    <row r="41" spans="1:9" ht="15.75" thickBot="1" x14ac:dyDescent="0.3">
      <c r="A41" s="26"/>
      <c r="B41" s="44"/>
      <c r="C41" s="39">
        <f>IFERROR(_xlfn.XLOOKUP(B41,Reference!A:A,Reference!B:B)*'GSR Calculator Template'!A41,"")</f>
        <v>0</v>
      </c>
      <c r="D41" s="60">
        <v>10213.629999999999</v>
      </c>
      <c r="E41" s="47"/>
    </row>
    <row r="42" spans="1:9" ht="15.75" thickBot="1" x14ac:dyDescent="0.3">
      <c r="D42" s="1" t="s">
        <v>0</v>
      </c>
    </row>
    <row r="43" spans="1:9" ht="16.5" thickBot="1" x14ac:dyDescent="0.3">
      <c r="A43" s="78" t="s">
        <v>2</v>
      </c>
      <c r="B43" s="79"/>
      <c r="C43" s="79"/>
      <c r="D43" s="79"/>
      <c r="E43" s="79"/>
      <c r="F43" s="79"/>
      <c r="G43" s="79"/>
      <c r="H43" s="79"/>
      <c r="I43" s="80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27"/>
      <c r="B45" s="28"/>
      <c r="C45" s="28"/>
      <c r="D45" s="28"/>
      <c r="E45" s="28"/>
      <c r="F45" s="28"/>
      <c r="G45" s="28"/>
      <c r="H45" s="28"/>
      <c r="I45" s="29"/>
    </row>
    <row r="47" spans="1:9" ht="15.75" thickBot="1" x14ac:dyDescent="0.3"/>
    <row r="48" spans="1:9" ht="15.75" thickBot="1" x14ac:dyDescent="0.3">
      <c r="A48" s="6" t="s">
        <v>39</v>
      </c>
      <c r="B48" s="20" t="s">
        <v>32</v>
      </c>
      <c r="C48" s="20" t="s">
        <v>33</v>
      </c>
      <c r="D48" s="20" t="s">
        <v>34</v>
      </c>
      <c r="E48" s="20" t="s">
        <v>35</v>
      </c>
      <c r="F48" s="21" t="s">
        <v>36</v>
      </c>
      <c r="H48" s="81" t="s">
        <v>26</v>
      </c>
      <c r="I48" s="82"/>
    </row>
    <row r="49" spans="1:11" ht="30.75" thickBot="1" x14ac:dyDescent="0.3">
      <c r="A49" s="22" t="s">
        <v>38</v>
      </c>
      <c r="B49" s="45"/>
      <c r="C49" s="45"/>
      <c r="D49" s="45"/>
      <c r="E49" s="45"/>
      <c r="F49" s="46"/>
      <c r="H49" s="11" t="s">
        <v>27</v>
      </c>
      <c r="I49" s="12">
        <v>2.5499999999999998E-2</v>
      </c>
      <c r="J49" s="13" t="s">
        <v>28</v>
      </c>
      <c r="K49" s="14" t="s">
        <v>29</v>
      </c>
    </row>
    <row r="50" spans="1:11" ht="30.75" thickBot="1" x14ac:dyDescent="0.3">
      <c r="A50" s="23" t="s">
        <v>37</v>
      </c>
      <c r="B50" s="45"/>
      <c r="C50" s="45"/>
      <c r="D50" s="45"/>
      <c r="E50" s="45"/>
      <c r="F50" s="46"/>
      <c r="H50" s="16" t="s">
        <v>30</v>
      </c>
      <c r="I50" s="15">
        <v>1.4999999999999999E-2</v>
      </c>
      <c r="J50" s="13" t="s">
        <v>28</v>
      </c>
      <c r="K50" s="14" t="s">
        <v>31</v>
      </c>
    </row>
    <row r="51" spans="1:11" x14ac:dyDescent="0.25">
      <c r="B51" s="43">
        <f>IFERROR(B50/22,"")</f>
        <v>0</v>
      </c>
      <c r="C51" s="43" t="str">
        <f t="shared" ref="C51" si="5">IFERROR(C50/C49,"")</f>
        <v/>
      </c>
      <c r="D51" s="43" t="str">
        <f t="shared" ref="D51" si="6">IFERROR(D50/D49,"")</f>
        <v/>
      </c>
      <c r="E51" s="43" t="str">
        <f t="shared" ref="E51" si="7">IFERROR(E50/E49,"")</f>
        <v/>
      </c>
      <c r="F51" s="43" t="str">
        <f t="shared" ref="F51" si="8">IFERROR(F50/F49,"")</f>
        <v/>
      </c>
    </row>
    <row r="52" spans="1:11" ht="15.75" thickBot="1" x14ac:dyDescent="0.3"/>
    <row r="53" spans="1:11" ht="16.5" thickTop="1" thickBot="1" x14ac:dyDescent="0.3">
      <c r="A53" s="18" t="s">
        <v>14</v>
      </c>
      <c r="B53" s="40">
        <f>IFERROR($C$41*B51,"")</f>
        <v>0</v>
      </c>
      <c r="C53" s="41" t="str">
        <f t="shared" ref="C53:F53" si="9">IFERROR($C$41*C51,"")</f>
        <v/>
      </c>
      <c r="D53" s="41" t="str">
        <f t="shared" si="9"/>
        <v/>
      </c>
      <c r="E53" s="41" t="str">
        <f t="shared" si="9"/>
        <v/>
      </c>
      <c r="F53" s="42" t="str">
        <f t="shared" si="9"/>
        <v/>
      </c>
      <c r="G53" s="56">
        <f>IFERROR(SUM(B53:F53),"")</f>
        <v>0</v>
      </c>
    </row>
    <row r="54" spans="1:11" ht="15.75" thickBot="1" x14ac:dyDescent="0.3">
      <c r="A54" s="18" t="s">
        <v>15</v>
      </c>
      <c r="B54" s="49">
        <f>IFERROR(B53*$I$50,"")</f>
        <v>0</v>
      </c>
      <c r="C54" s="50" t="str">
        <f t="shared" ref="C54:F54" si="10">IFERROR(C53*$I$50,"")</f>
        <v/>
      </c>
      <c r="D54" s="50" t="str">
        <f t="shared" si="10"/>
        <v/>
      </c>
      <c r="E54" s="50" t="str">
        <f t="shared" si="10"/>
        <v/>
      </c>
      <c r="F54" s="51" t="str">
        <f t="shared" si="10"/>
        <v/>
      </c>
      <c r="G54" s="57">
        <f>IFERROR(SUM(B54:F54),"")</f>
        <v>0</v>
      </c>
    </row>
    <row r="55" spans="1:11" ht="15.75" thickBot="1" x14ac:dyDescent="0.3">
      <c r="A55" s="18" t="s">
        <v>16</v>
      </c>
      <c r="B55" s="49">
        <f>IFERROR(B53*$I$49,"")</f>
        <v>0</v>
      </c>
      <c r="C55" s="50" t="str">
        <f t="shared" ref="C55:F55" si="11">IFERROR(C53*$I$49,"")</f>
        <v/>
      </c>
      <c r="D55" s="50" t="str">
        <f t="shared" si="11"/>
        <v/>
      </c>
      <c r="E55" s="50" t="str">
        <f t="shared" si="11"/>
        <v/>
      </c>
      <c r="F55" s="51" t="str">
        <f t="shared" si="11"/>
        <v/>
      </c>
      <c r="G55" s="57">
        <f>IFERROR(SUM(B55:F55),"")</f>
        <v>0</v>
      </c>
    </row>
    <row r="56" spans="1:11" ht="15.75" thickBot="1" x14ac:dyDescent="0.3">
      <c r="A56" s="10" t="s">
        <v>40</v>
      </c>
      <c r="B56" s="52">
        <f>IFERROR(SUM(B55*$E$41),"")</f>
        <v>0</v>
      </c>
      <c r="C56" s="54" t="str">
        <f t="shared" ref="C56:F56" si="12">IFERROR(SUM(C55*$E$41),"")</f>
        <v/>
      </c>
      <c r="D56" s="54" t="str">
        <f t="shared" si="12"/>
        <v/>
      </c>
      <c r="E56" s="54" t="str">
        <f t="shared" si="12"/>
        <v/>
      </c>
      <c r="F56" s="55" t="str">
        <f t="shared" si="12"/>
        <v/>
      </c>
      <c r="G56" s="57">
        <f>IFERROR(SUM(B56:F56),"")</f>
        <v>0</v>
      </c>
    </row>
    <row r="57" spans="1:11" x14ac:dyDescent="0.25">
      <c r="F57" s="58" t="e">
        <f>IF(F53,D41,"")</f>
        <v>#VALUE!</v>
      </c>
      <c r="G57" s="19"/>
    </row>
    <row r="58" spans="1:11" ht="15.75" thickBot="1" x14ac:dyDescent="0.3">
      <c r="G58" s="19"/>
    </row>
    <row r="59" spans="1:11" ht="15.75" thickBot="1" x14ac:dyDescent="0.3">
      <c r="A59" s="18" t="s">
        <v>19</v>
      </c>
      <c r="B59" s="53">
        <f>IFERROR(SUM(B53:B56),"")</f>
        <v>0</v>
      </c>
      <c r="C59" s="53">
        <f>IFERROR(SUM(C53:C56),"")</f>
        <v>0</v>
      </c>
      <c r="D59" s="53">
        <f>IFERROR(SUM(D53:D56),"")</f>
        <v>0</v>
      </c>
      <c r="E59" s="53">
        <f>IFERROR(SUM(E53:E56),"")</f>
        <v>0</v>
      </c>
      <c r="F59" s="53">
        <f>IFERROR(SUM(F53:F56),"")</f>
        <v>0</v>
      </c>
      <c r="G59" s="24" t="str">
        <f>IFERROR(SUM(G53:G56,F57),"")</f>
        <v/>
      </c>
    </row>
    <row r="63" spans="1:11" x14ac:dyDescent="0.25">
      <c r="A63" s="48" t="s">
        <v>46</v>
      </c>
    </row>
  </sheetData>
  <mergeCells count="5">
    <mergeCell ref="H22:I22"/>
    <mergeCell ref="A17:I17"/>
    <mergeCell ref="A7:B7"/>
    <mergeCell ref="A43:I43"/>
    <mergeCell ref="H48:I48"/>
  </mergeCells>
  <conditionalFormatting sqref="A15:B15">
    <cfRule type="expression" dxfId="40" priority="5">
      <formula>ISBLANK(A15)=TRUE</formula>
    </cfRule>
  </conditionalFormatting>
  <conditionalFormatting sqref="A41:B41">
    <cfRule type="expression" dxfId="39" priority="6">
      <formula>ISBLANK(A41)=TRUE</formula>
    </cfRule>
  </conditionalFormatting>
  <conditionalFormatting sqref="A19:I19">
    <cfRule type="expression" dxfId="38" priority="7">
      <formula>ISBLANK(A19)=TRUE</formula>
    </cfRule>
  </conditionalFormatting>
  <conditionalFormatting sqref="A45:I45">
    <cfRule type="expression" dxfId="37" priority="8">
      <formula>ISBLANK(A45)=TRUE</formula>
    </cfRule>
  </conditionalFormatting>
  <conditionalFormatting sqref="B9">
    <cfRule type="expression" dxfId="36" priority="10">
      <formula>IFERROR($B$9,"")</formula>
    </cfRule>
  </conditionalFormatting>
  <conditionalFormatting sqref="B23:F24">
    <cfRule type="expression" dxfId="35" priority="3">
      <formula>ISBLANK(B23)=TRUE</formula>
    </cfRule>
  </conditionalFormatting>
  <conditionalFormatting sqref="B49:F50">
    <cfRule type="expression" dxfId="34" priority="4">
      <formula>ISBLANK(B49)=TRUE</formula>
    </cfRule>
  </conditionalFormatting>
  <conditionalFormatting sqref="E15">
    <cfRule type="expression" dxfId="33" priority="32">
      <formula>LEFT($G$19,3)="CCR"</formula>
    </cfRule>
    <cfRule type="expression" dxfId="32" priority="33">
      <formula>LEFT($G$19,3)="CDM"</formula>
    </cfRule>
    <cfRule type="expression" dxfId="31" priority="34">
      <formula>LEFT($G$19,3)="CMJ"</formula>
    </cfRule>
    <cfRule type="expression" dxfId="30" priority="35">
      <formula>LEFT($G$19,3)="CMN"</formula>
    </cfRule>
    <cfRule type="expression" dxfId="29" priority="36">
      <formula>LEFT($G$19,3)="CNT"</formula>
    </cfRule>
    <cfRule type="expression" dxfId="28" priority="37">
      <formula>LEFT($G$19,3)="GNT"</formula>
    </cfRule>
  </conditionalFormatting>
  <conditionalFormatting sqref="E41">
    <cfRule type="expression" dxfId="27" priority="12">
      <formula>LEFT($G$45,3)="CCR"</formula>
    </cfRule>
    <cfRule type="expression" dxfId="26" priority="13">
      <formula>LEFT($G$45,3)="CDM"</formula>
    </cfRule>
    <cfRule type="expression" dxfId="25" priority="14">
      <formula>LEFT($G$45,3)="CMJ"</formula>
    </cfRule>
    <cfRule type="expression" dxfId="24" priority="15">
      <formula>LEFT($G$45,3)="CMN"</formula>
    </cfRule>
    <cfRule type="expression" dxfId="23" priority="16">
      <formula>LEFT($G$45,3)="CNT"</formula>
    </cfRule>
    <cfRule type="expression" dxfId="22" priority="17">
      <formula>LEFT($G$45,3)="GNT"</formula>
    </cfRule>
  </conditionalFormatting>
  <hyperlinks>
    <hyperlink ref="K24" r:id="rId1" xr:uid="{D05C2FED-B263-47ED-A2B6-6E10EB20938E}"/>
    <hyperlink ref="K49" r:id="rId2" xr:uid="{994496CC-9456-4003-BE02-D63827D0CEAA}"/>
    <hyperlink ref="K50" r:id="rId3" xr:uid="{73E2F38B-4C83-45FE-BE0B-4615FCA085C4}"/>
    <hyperlink ref="K23" r:id="rId4" xr:uid="{866B5D2A-F84C-45C3-84BC-827961A30800}"/>
  </hyperlinks>
  <pageMargins left="0.7" right="0.7" top="0.75" bottom="0.75" header="0.3" footer="0.3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7D08A5F1-3E61-48C5-93EB-F55CF7729406}">
            <xm:f>NOT(ISERROR(SEARCH(IF($G$33,,""),G33)))</xm:f>
            <xm:f>IF($G$33,,"")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containsText" priority="1" operator="containsText" id="{307F86BF-594F-4F82-8AB1-49BACEB9ED4E}">
            <xm:f>NOT(ISERROR(SEARCH(IF($G$33,,""),G59)))</xm:f>
            <xm:f>IF($G$33,,"")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34FF64-2A43-4506-8967-86AAAD84C234}">
          <x14:formula1>
            <xm:f>Reference!$A$2:$A$7</xm:f>
          </x14:formula1>
          <xm:sqref>B15 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8C0E-FDB5-4802-964D-14878EC00AA6}">
  <sheetPr>
    <tabColor rgb="FFFFFF99"/>
  </sheetPr>
  <dimension ref="A37:R123"/>
  <sheetViews>
    <sheetView zoomScale="85" zoomScaleNormal="85" workbookViewId="0">
      <selection activeCell="X46" sqref="X46"/>
    </sheetView>
  </sheetViews>
  <sheetFormatPr defaultRowHeight="15" x14ac:dyDescent="0.25"/>
  <cols>
    <col min="1" max="1" width="12.42578125" customWidth="1"/>
    <col min="16" max="16" width="41.85546875" customWidth="1"/>
    <col min="17" max="17" width="3.5703125" style="36" customWidth="1"/>
  </cols>
  <sheetData>
    <row r="37" spans="1:18" x14ac:dyDescent="0.25">
      <c r="A37" s="59" t="s">
        <v>48</v>
      </c>
      <c r="R37" s="59" t="s">
        <v>47</v>
      </c>
    </row>
    <row r="38" spans="1:18" ht="18.75" x14ac:dyDescent="0.3">
      <c r="A38" s="75" t="s">
        <v>62</v>
      </c>
    </row>
    <row r="41" spans="1:18" x14ac:dyDescent="0.25">
      <c r="A41" s="74"/>
    </row>
    <row r="56" spans="1:1" x14ac:dyDescent="0.25">
      <c r="A56" t="s">
        <v>63</v>
      </c>
    </row>
    <row r="57" spans="1:1" x14ac:dyDescent="0.25">
      <c r="A57" t="s">
        <v>64</v>
      </c>
    </row>
    <row r="65" spans="1:1" x14ac:dyDescent="0.25">
      <c r="A65" t="s">
        <v>65</v>
      </c>
    </row>
    <row r="82" spans="1:1" x14ac:dyDescent="0.25">
      <c r="A82" s="59" t="s">
        <v>71</v>
      </c>
    </row>
    <row r="83" spans="1:1" x14ac:dyDescent="0.25">
      <c r="A83" s="59" t="s">
        <v>70</v>
      </c>
    </row>
    <row r="84" spans="1:1" x14ac:dyDescent="0.25">
      <c r="A84" t="s">
        <v>72</v>
      </c>
    </row>
    <row r="121" spans="1:1" x14ac:dyDescent="0.25">
      <c r="A121" s="8" t="s">
        <v>73</v>
      </c>
    </row>
    <row r="122" spans="1:1" x14ac:dyDescent="0.25">
      <c r="A122" t="s">
        <v>74</v>
      </c>
    </row>
    <row r="123" spans="1:1" x14ac:dyDescent="0.25">
      <c r="A123" t="s">
        <v>75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0AB3-6CEC-4131-BB72-756B91AB929E}">
  <dimension ref="A1:B7"/>
  <sheetViews>
    <sheetView topLeftCell="A11" workbookViewId="0">
      <selection activeCell="V27" sqref="V27"/>
    </sheetView>
  </sheetViews>
  <sheetFormatPr defaultRowHeight="15" x14ac:dyDescent="0.25"/>
  <cols>
    <col min="1" max="1" width="6.85546875" bestFit="1" customWidth="1"/>
    <col min="2" max="2" width="17.42578125" bestFit="1" customWidth="1"/>
  </cols>
  <sheetData>
    <row r="1" spans="1:2" x14ac:dyDescent="0.25">
      <c r="A1" s="8" t="s">
        <v>13</v>
      </c>
      <c r="B1" s="9" t="s">
        <v>14</v>
      </c>
    </row>
    <row r="2" spans="1:2" x14ac:dyDescent="0.25">
      <c r="A2" t="s">
        <v>25</v>
      </c>
      <c r="B2" s="7">
        <v>5760.75</v>
      </c>
    </row>
    <row r="3" spans="1:2" x14ac:dyDescent="0.25">
      <c r="A3" t="s">
        <v>24</v>
      </c>
      <c r="B3" s="7">
        <v>6207.25</v>
      </c>
    </row>
    <row r="4" spans="1:2" x14ac:dyDescent="0.25">
      <c r="A4" t="s">
        <v>23</v>
      </c>
      <c r="B4" s="7">
        <v>6688.33</v>
      </c>
    </row>
    <row r="5" spans="1:2" x14ac:dyDescent="0.25">
      <c r="A5" t="s">
        <v>22</v>
      </c>
      <c r="B5" s="7">
        <v>7206.75</v>
      </c>
    </row>
    <row r="6" spans="1:2" x14ac:dyDescent="0.25">
      <c r="A6" t="s">
        <v>21</v>
      </c>
      <c r="B6" s="7">
        <v>7765.33</v>
      </c>
    </row>
    <row r="7" spans="1:2" x14ac:dyDescent="0.25">
      <c r="A7" t="s">
        <v>20</v>
      </c>
      <c r="B7" s="7">
        <v>8367.17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6541-8771-4FAF-9DBD-EC9DB45B063A}">
  <dimension ref="A6:J63"/>
  <sheetViews>
    <sheetView topLeftCell="A28" zoomScale="85" zoomScaleNormal="85" workbookViewId="0">
      <selection activeCell="C10" sqref="C10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4" ht="15.75" thickBot="1" x14ac:dyDescent="0.3"/>
    <row r="7" spans="1:4" ht="15.75" thickBot="1" x14ac:dyDescent="0.3">
      <c r="A7" s="76" t="s">
        <v>41</v>
      </c>
      <c r="B7" s="77"/>
    </row>
    <row r="8" spans="1:4" x14ac:dyDescent="0.25">
      <c r="A8" s="30" t="s">
        <v>1</v>
      </c>
      <c r="B8" s="70">
        <v>45700</v>
      </c>
    </row>
    <row r="9" spans="1:4" ht="15.75" thickBot="1" x14ac:dyDescent="0.3">
      <c r="A9" s="32" t="s">
        <v>43</v>
      </c>
      <c r="B9" s="38">
        <f>SUM(F33,F59)</f>
        <v>21724.528556818183</v>
      </c>
    </row>
    <row r="12" spans="1:4" ht="15.75" thickBot="1" x14ac:dyDescent="0.3">
      <c r="A12" s="33" t="s">
        <v>44</v>
      </c>
    </row>
    <row r="13" spans="1:4" ht="17.25" customHeight="1" thickBot="1" x14ac:dyDescent="0.3">
      <c r="D13" s="37" t="s">
        <v>42</v>
      </c>
    </row>
    <row r="14" spans="1:4" ht="42" customHeight="1" thickBot="1" x14ac:dyDescent="0.3">
      <c r="A14" s="5" t="s">
        <v>12</v>
      </c>
      <c r="B14" s="6" t="s">
        <v>13</v>
      </c>
      <c r="C14" s="17" t="s">
        <v>14</v>
      </c>
      <c r="D14" s="25" t="s">
        <v>18</v>
      </c>
    </row>
    <row r="15" spans="1:4" ht="15.75" thickBot="1" x14ac:dyDescent="0.3">
      <c r="A15" s="26">
        <v>0.5</v>
      </c>
      <c r="B15" s="44" t="s">
        <v>24</v>
      </c>
      <c r="C15" s="62">
        <f>IFERROR(_xlfn.XLOOKUP(B15,Reference!$A:$A,Reference!$B:$B)*Example!A15,"")</f>
        <v>3103.625</v>
      </c>
      <c r="D15" s="73"/>
    </row>
    <row r="16" spans="1:4" ht="15.75" thickBot="1" x14ac:dyDescent="0.3">
      <c r="D16" s="1" t="s">
        <v>0</v>
      </c>
    </row>
    <row r="17" spans="1:10" ht="16.5" thickBot="1" x14ac:dyDescent="0.3">
      <c r="A17" s="78" t="s">
        <v>2</v>
      </c>
      <c r="B17" s="79"/>
      <c r="C17" s="79"/>
      <c r="D17" s="79"/>
      <c r="E17" s="79"/>
      <c r="F17" s="79"/>
      <c r="G17" s="79"/>
      <c r="H17" s="79"/>
      <c r="I17" s="80"/>
    </row>
    <row r="18" spans="1:10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0" ht="15.75" thickBot="1" x14ac:dyDescent="0.3">
      <c r="A19" s="67" t="s">
        <v>49</v>
      </c>
      <c r="B19" s="68" t="s">
        <v>50</v>
      </c>
      <c r="C19" s="68" t="s">
        <v>69</v>
      </c>
      <c r="D19" s="68" t="s">
        <v>66</v>
      </c>
      <c r="E19" s="68" t="s">
        <v>67</v>
      </c>
      <c r="F19" s="68" t="s">
        <v>68</v>
      </c>
      <c r="G19" s="68" t="s">
        <v>76</v>
      </c>
      <c r="H19" s="68" t="s">
        <v>68</v>
      </c>
      <c r="I19" s="69" t="s">
        <v>66</v>
      </c>
    </row>
    <row r="21" spans="1:10" ht="15.75" thickBot="1" x14ac:dyDescent="0.3"/>
    <row r="22" spans="1:10" ht="15.75" thickBot="1" x14ac:dyDescent="0.3">
      <c r="A22" s="6" t="s">
        <v>39</v>
      </c>
      <c r="B22" s="20" t="s">
        <v>36</v>
      </c>
      <c r="C22" s="20" t="s">
        <v>57</v>
      </c>
      <c r="D22" s="20" t="s">
        <v>58</v>
      </c>
      <c r="E22" s="61" t="s">
        <v>59</v>
      </c>
      <c r="G22" s="81" t="s">
        <v>26</v>
      </c>
      <c r="H22" s="82"/>
    </row>
    <row r="23" spans="1:10" ht="30.75" thickBot="1" x14ac:dyDescent="0.3">
      <c r="A23" s="22" t="s">
        <v>38</v>
      </c>
      <c r="B23" s="65">
        <v>11</v>
      </c>
      <c r="C23" s="65">
        <v>20</v>
      </c>
      <c r="D23" s="65">
        <v>21</v>
      </c>
      <c r="E23" s="66">
        <v>22</v>
      </c>
      <c r="G23" s="11" t="s">
        <v>27</v>
      </c>
      <c r="H23" s="12">
        <v>2.5499999999999998E-2</v>
      </c>
      <c r="I23" s="13" t="s">
        <v>28</v>
      </c>
      <c r="J23" s="14" t="s">
        <v>29</v>
      </c>
    </row>
    <row r="24" spans="1:10" ht="45.75" thickBot="1" x14ac:dyDescent="0.3">
      <c r="A24" s="23" t="s">
        <v>61</v>
      </c>
      <c r="B24" s="65">
        <v>10</v>
      </c>
      <c r="C24" s="65">
        <v>20</v>
      </c>
      <c r="D24" s="65">
        <v>21</v>
      </c>
      <c r="E24" s="66">
        <v>20</v>
      </c>
      <c r="G24" s="16" t="s">
        <v>30</v>
      </c>
      <c r="H24" s="15">
        <v>1.4999999999999999E-2</v>
      </c>
      <c r="I24" s="13" t="s">
        <v>28</v>
      </c>
      <c r="J24" s="14" t="s">
        <v>31</v>
      </c>
    </row>
    <row r="25" spans="1:10" x14ac:dyDescent="0.25">
      <c r="B25" s="64">
        <f>IFERROR(B24/22,"")</f>
        <v>0.45454545454545453</v>
      </c>
      <c r="C25" s="64">
        <f t="shared" ref="C25:E25" si="0">IFERROR(C24/C23,"")</f>
        <v>1</v>
      </c>
      <c r="D25" s="64">
        <f t="shared" si="0"/>
        <v>1</v>
      </c>
      <c r="E25" s="64">
        <f t="shared" si="0"/>
        <v>0.90909090909090906</v>
      </c>
      <c r="F25" s="43" t="str">
        <f>IFERROR(#REF!/#REF!,"")</f>
        <v/>
      </c>
    </row>
    <row r="26" spans="1:10" ht="15.75" thickBot="1" x14ac:dyDescent="0.3">
      <c r="F26" s="43" t="str">
        <f>IFERROR(F25/#REF!,"")</f>
        <v/>
      </c>
    </row>
    <row r="27" spans="1:10" ht="16.5" thickTop="1" thickBot="1" x14ac:dyDescent="0.3">
      <c r="A27" s="18" t="s">
        <v>14</v>
      </c>
      <c r="B27" s="40">
        <f>IFERROR($C$15*B25,"")</f>
        <v>1410.7386363636363</v>
      </c>
      <c r="C27" s="41">
        <f t="shared" ref="C27:E27" si="1">IFERROR($C$15*C25,"")</f>
        <v>3103.625</v>
      </c>
      <c r="D27" s="41">
        <f t="shared" si="1"/>
        <v>3103.625</v>
      </c>
      <c r="E27" s="41">
        <f t="shared" si="1"/>
        <v>2821.4772727272725</v>
      </c>
      <c r="F27" s="56">
        <f>IFERROR(SUM(B27:E27),"")</f>
        <v>10439.465909090908</v>
      </c>
    </row>
    <row r="28" spans="1:10" ht="15.75" thickBot="1" x14ac:dyDescent="0.3">
      <c r="A28" s="18" t="s">
        <v>15</v>
      </c>
      <c r="B28" s="49">
        <f>IFERROR(B27*$H$24,"")</f>
        <v>21.161079545454545</v>
      </c>
      <c r="C28" s="50">
        <f>IFERROR(C27*$H$24,"")</f>
        <v>46.554375</v>
      </c>
      <c r="D28" s="50">
        <f>IFERROR(D27*$H$24,"")</f>
        <v>46.554375</v>
      </c>
      <c r="E28" s="50">
        <f>IFERROR(E27*$H$24,"")</f>
        <v>42.322159090909089</v>
      </c>
      <c r="F28" s="57">
        <f t="shared" ref="F28:F30" si="2">IFERROR(SUM(B28:E28),"")</f>
        <v>156.59198863636362</v>
      </c>
    </row>
    <row r="29" spans="1:10" ht="15.75" thickBot="1" x14ac:dyDescent="0.3">
      <c r="A29" s="18" t="s">
        <v>16</v>
      </c>
      <c r="B29" s="49">
        <f>IFERROR(B27*$H$23,"")</f>
        <v>35.973835227272723</v>
      </c>
      <c r="C29" s="50">
        <f>IFERROR(C27*$H$23,"")</f>
        <v>79.1424375</v>
      </c>
      <c r="D29" s="50">
        <f>IFERROR(D27*$H$23,"")</f>
        <v>79.1424375</v>
      </c>
      <c r="E29" s="50">
        <f>IFERROR(E27*$H$23,"")</f>
        <v>71.947670454545445</v>
      </c>
      <c r="F29" s="57">
        <f t="shared" si="2"/>
        <v>266.20638068181819</v>
      </c>
    </row>
    <row r="30" spans="1:10" ht="15.75" thickBot="1" x14ac:dyDescent="0.3">
      <c r="A30" s="10" t="s">
        <v>40</v>
      </c>
      <c r="B30" s="52">
        <f>IFERROR(SUM(B29*$D$15),"")</f>
        <v>0</v>
      </c>
      <c r="C30" s="54">
        <f>IFERROR(SUM(C29*$D$15),"")</f>
        <v>0</v>
      </c>
      <c r="D30" s="54">
        <f>IFERROR(SUM(D29*$D$15),"")</f>
        <v>0</v>
      </c>
      <c r="E30" s="54">
        <f>IFERROR(SUM(E29*$D$15),"")</f>
        <v>0</v>
      </c>
      <c r="F30" s="57">
        <f t="shared" si="2"/>
        <v>0</v>
      </c>
    </row>
    <row r="31" spans="1:10" x14ac:dyDescent="0.25">
      <c r="F31" s="19"/>
    </row>
    <row r="32" spans="1:10" ht="15.75" thickBot="1" x14ac:dyDescent="0.3">
      <c r="F32" s="19"/>
    </row>
    <row r="33" spans="1:9" ht="15.75" thickBot="1" x14ac:dyDescent="0.3">
      <c r="A33" s="18" t="s">
        <v>19</v>
      </c>
      <c r="B33" s="53">
        <f>IFERROR(SUM(B27:B30),"")</f>
        <v>1467.8735511363636</v>
      </c>
      <c r="C33" s="53">
        <f>IFERROR(SUM(C27:C30),"")</f>
        <v>3229.3218125000003</v>
      </c>
      <c r="D33" s="53">
        <f>IFERROR(SUM(D27:D30),"")</f>
        <v>3229.3218125000003</v>
      </c>
      <c r="E33" s="53">
        <f>IFERROR(SUM(E27:E30),"")</f>
        <v>2935.7471022727273</v>
      </c>
      <c r="F33" s="24">
        <f>IFERROR(SUM(F27:F30),"")</f>
        <v>10862.264278409091</v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45</v>
      </c>
    </row>
    <row r="39" spans="1:9" ht="15.75" thickBot="1" x14ac:dyDescent="0.3">
      <c r="D39" s="37" t="s">
        <v>42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25" t="s">
        <v>18</v>
      </c>
    </row>
    <row r="41" spans="1:9" ht="15.75" thickBot="1" x14ac:dyDescent="0.3">
      <c r="A41" s="71">
        <v>0.5</v>
      </c>
      <c r="B41" s="72" t="s">
        <v>24</v>
      </c>
      <c r="C41" s="63">
        <f>IFERROR(_xlfn.XLOOKUP(B41,Reference!A:A,Reference!B:B)*Example!A41,"")</f>
        <v>3103.625</v>
      </c>
      <c r="D41" s="73"/>
    </row>
    <row r="42" spans="1:9" ht="15.75" thickBot="1" x14ac:dyDescent="0.3">
      <c r="D42" s="1" t="s">
        <v>0</v>
      </c>
    </row>
    <row r="43" spans="1:9" ht="16.5" thickBot="1" x14ac:dyDescent="0.3">
      <c r="A43" s="78" t="s">
        <v>2</v>
      </c>
      <c r="B43" s="79"/>
      <c r="C43" s="79"/>
      <c r="D43" s="79"/>
      <c r="E43" s="79"/>
      <c r="F43" s="79"/>
      <c r="G43" s="79"/>
      <c r="H43" s="79"/>
      <c r="I43" s="80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67" t="s">
        <v>49</v>
      </c>
      <c r="B45" s="68" t="s">
        <v>77</v>
      </c>
      <c r="C45" s="68" t="s">
        <v>69</v>
      </c>
      <c r="D45" s="68" t="s">
        <v>52</v>
      </c>
      <c r="E45" s="68" t="s">
        <v>78</v>
      </c>
      <c r="F45" s="68" t="s">
        <v>79</v>
      </c>
      <c r="G45" s="68" t="s">
        <v>81</v>
      </c>
      <c r="H45" s="68" t="s">
        <v>79</v>
      </c>
      <c r="I45" s="69" t="s">
        <v>80</v>
      </c>
    </row>
    <row r="47" spans="1:9" ht="15.75" thickBot="1" x14ac:dyDescent="0.3"/>
    <row r="48" spans="1:9" ht="15.75" thickBot="1" x14ac:dyDescent="0.3">
      <c r="A48" s="6" t="s">
        <v>39</v>
      </c>
      <c r="B48" s="20" t="s">
        <v>36</v>
      </c>
      <c r="C48" s="20" t="s">
        <v>57</v>
      </c>
      <c r="D48" s="20" t="s">
        <v>58</v>
      </c>
      <c r="E48" s="61" t="s">
        <v>59</v>
      </c>
      <c r="G48" s="81" t="s">
        <v>26</v>
      </c>
      <c r="H48" s="82"/>
    </row>
    <row r="49" spans="1:10" ht="30.75" thickBot="1" x14ac:dyDescent="0.3">
      <c r="A49" s="22" t="s">
        <v>38</v>
      </c>
      <c r="B49" s="65">
        <v>11</v>
      </c>
      <c r="C49" s="65">
        <v>20</v>
      </c>
      <c r="D49" s="65">
        <v>21</v>
      </c>
      <c r="E49" s="66">
        <v>22</v>
      </c>
      <c r="G49" s="11" t="s">
        <v>27</v>
      </c>
      <c r="H49" s="12">
        <v>2.5499999999999998E-2</v>
      </c>
      <c r="I49" s="13" t="s">
        <v>28</v>
      </c>
      <c r="J49" s="14" t="s">
        <v>29</v>
      </c>
    </row>
    <row r="50" spans="1:10" ht="45.75" thickBot="1" x14ac:dyDescent="0.3">
      <c r="A50" s="23" t="s">
        <v>61</v>
      </c>
      <c r="B50" s="65">
        <v>10</v>
      </c>
      <c r="C50" s="65">
        <v>20</v>
      </c>
      <c r="D50" s="65">
        <v>21</v>
      </c>
      <c r="E50" s="66">
        <v>20</v>
      </c>
      <c r="G50" s="16" t="s">
        <v>30</v>
      </c>
      <c r="H50" s="15">
        <v>1.4999999999999999E-2</v>
      </c>
      <c r="I50" s="13" t="s">
        <v>28</v>
      </c>
      <c r="J50" s="14" t="s">
        <v>31</v>
      </c>
    </row>
    <row r="51" spans="1:10" x14ac:dyDescent="0.25">
      <c r="B51" s="64">
        <f>IFERROR(B50/22,"")</f>
        <v>0.45454545454545453</v>
      </c>
      <c r="C51" s="64">
        <f t="shared" ref="C51:E51" si="3">IFERROR(C50/C49,"")</f>
        <v>1</v>
      </c>
      <c r="D51" s="64">
        <f t="shared" si="3"/>
        <v>1</v>
      </c>
      <c r="E51" s="64">
        <f t="shared" si="3"/>
        <v>0.90909090909090906</v>
      </c>
      <c r="F51" s="43" t="str">
        <f>IFERROR(#REF!/#REF!,"")</f>
        <v/>
      </c>
    </row>
    <row r="52" spans="1:10" ht="15.75" thickBot="1" x14ac:dyDescent="0.3"/>
    <row r="53" spans="1:10" ht="16.5" thickTop="1" thickBot="1" x14ac:dyDescent="0.3">
      <c r="A53" s="18" t="s">
        <v>14</v>
      </c>
      <c r="B53" s="40">
        <f>IFERROR($C$41*B51,"")</f>
        <v>1410.7386363636363</v>
      </c>
      <c r="C53" s="41">
        <f t="shared" ref="C53:E53" si="4">IFERROR($C$41*C51,"")</f>
        <v>3103.625</v>
      </c>
      <c r="D53" s="41">
        <f t="shared" si="4"/>
        <v>3103.625</v>
      </c>
      <c r="E53" s="41">
        <f t="shared" si="4"/>
        <v>2821.4772727272725</v>
      </c>
      <c r="F53" s="56">
        <f>IFERROR(SUM(B53:E53),"")</f>
        <v>10439.465909090908</v>
      </c>
    </row>
    <row r="54" spans="1:10" ht="15.75" thickBot="1" x14ac:dyDescent="0.3">
      <c r="A54" s="18" t="s">
        <v>15</v>
      </c>
      <c r="B54" s="49">
        <f>IFERROR(B53*$H$50,"")</f>
        <v>21.161079545454545</v>
      </c>
      <c r="C54" s="50">
        <f t="shared" ref="C54:E54" si="5">IFERROR(C53*$H$50,"")</f>
        <v>46.554375</v>
      </c>
      <c r="D54" s="50">
        <f t="shared" si="5"/>
        <v>46.554375</v>
      </c>
      <c r="E54" s="50">
        <f t="shared" si="5"/>
        <v>42.322159090909089</v>
      </c>
      <c r="F54" s="57">
        <f>IFERROR(SUM(B54:E54),"")</f>
        <v>156.59198863636362</v>
      </c>
    </row>
    <row r="55" spans="1:10" ht="15.75" thickBot="1" x14ac:dyDescent="0.3">
      <c r="A55" s="18" t="s">
        <v>16</v>
      </c>
      <c r="B55" s="49">
        <f>IFERROR(B53*$H$49,"")</f>
        <v>35.973835227272723</v>
      </c>
      <c r="C55" s="50">
        <f t="shared" ref="C55:E55" si="6">IFERROR(C53*$H$49,"")</f>
        <v>79.1424375</v>
      </c>
      <c r="D55" s="50">
        <f t="shared" si="6"/>
        <v>79.1424375</v>
      </c>
      <c r="E55" s="50">
        <f t="shared" si="6"/>
        <v>71.947670454545445</v>
      </c>
      <c r="F55" s="57">
        <f>IFERROR(SUM(B55:E55),"")</f>
        <v>266.20638068181819</v>
      </c>
    </row>
    <row r="56" spans="1:10" ht="15.75" thickBot="1" x14ac:dyDescent="0.3">
      <c r="A56" s="10" t="s">
        <v>40</v>
      </c>
      <c r="B56" s="52">
        <f>IFERROR(SUM(B55*$D$41),"")</f>
        <v>0</v>
      </c>
      <c r="C56" s="54">
        <f t="shared" ref="C56:E56" si="7">IFERROR(SUM(C55*$D$41),"")</f>
        <v>0</v>
      </c>
      <c r="D56" s="54">
        <f t="shared" si="7"/>
        <v>0</v>
      </c>
      <c r="E56" s="54">
        <f t="shared" si="7"/>
        <v>0</v>
      </c>
      <c r="F56" s="57">
        <f>IFERROR(SUM(B56:E56),"")</f>
        <v>0</v>
      </c>
    </row>
    <row r="57" spans="1:10" x14ac:dyDescent="0.25">
      <c r="F57" s="19"/>
    </row>
    <row r="58" spans="1:10" ht="15.75" thickBot="1" x14ac:dyDescent="0.3">
      <c r="F58" s="19"/>
    </row>
    <row r="59" spans="1:10" ht="15.75" thickBot="1" x14ac:dyDescent="0.3">
      <c r="A59" s="18" t="s">
        <v>19</v>
      </c>
      <c r="B59" s="53">
        <f>IFERROR(SUM(B53:B56),"")</f>
        <v>1467.8735511363636</v>
      </c>
      <c r="C59" s="53">
        <f>IFERROR(SUM(C53:C56),"")</f>
        <v>3229.3218125000003</v>
      </c>
      <c r="D59" s="53">
        <f>IFERROR(SUM(D53:D56),"")</f>
        <v>3229.3218125000003</v>
      </c>
      <c r="E59" s="53">
        <f>IFERROR(SUM(E53:E56),"")</f>
        <v>2935.7471022727273</v>
      </c>
      <c r="F59" s="24">
        <f>IFERROR(SUM(F53:F56),"")</f>
        <v>10862.264278409091</v>
      </c>
    </row>
    <row r="63" spans="1:10" x14ac:dyDescent="0.25">
      <c r="A63" s="48" t="s">
        <v>60</v>
      </c>
    </row>
  </sheetData>
  <mergeCells count="5">
    <mergeCell ref="A7:B7"/>
    <mergeCell ref="A17:I17"/>
    <mergeCell ref="G22:H22"/>
    <mergeCell ref="A43:I43"/>
    <mergeCell ref="G48:H48"/>
  </mergeCells>
  <conditionalFormatting sqref="A15:B15">
    <cfRule type="expression" dxfId="19" priority="3">
      <formula>ISBLANK(A15)=TRUE</formula>
    </cfRule>
  </conditionalFormatting>
  <conditionalFormatting sqref="A41:B41">
    <cfRule type="expression" dxfId="18" priority="4">
      <formula>ISBLANK(A41)=TRUE</formula>
    </cfRule>
  </conditionalFormatting>
  <conditionalFormatting sqref="A19:I19">
    <cfRule type="expression" dxfId="17" priority="5">
      <formula>ISBLANK(A19)=TRUE</formula>
    </cfRule>
  </conditionalFormatting>
  <conditionalFormatting sqref="A45:I45">
    <cfRule type="expression" dxfId="16" priority="6">
      <formula>ISBLANK(A45)=TRUE</formula>
    </cfRule>
  </conditionalFormatting>
  <conditionalFormatting sqref="B9">
    <cfRule type="expression" dxfId="15" priority="7">
      <formula>IFERROR($B$9,"")</formula>
    </cfRule>
  </conditionalFormatting>
  <conditionalFormatting sqref="B23:E24">
    <cfRule type="expression" dxfId="14" priority="1">
      <formula>ISBLANK(B23)=TRUE</formula>
    </cfRule>
  </conditionalFormatting>
  <conditionalFormatting sqref="B49:E50">
    <cfRule type="expression" dxfId="13" priority="2">
      <formula>ISBLANK(B49)=TRUE</formula>
    </cfRule>
  </conditionalFormatting>
  <conditionalFormatting sqref="D15">
    <cfRule type="expression" dxfId="12" priority="15">
      <formula>LEFT($G$19,3)="CCR"</formula>
    </cfRule>
    <cfRule type="expression" dxfId="11" priority="16">
      <formula>LEFT($G$19,3)="CDM"</formula>
    </cfRule>
    <cfRule type="expression" dxfId="10" priority="17">
      <formula>LEFT($G$19,3)="CMJ"</formula>
    </cfRule>
    <cfRule type="expression" dxfId="9" priority="18">
      <formula>LEFT($G$19,3)="CMN"</formula>
    </cfRule>
    <cfRule type="expression" dxfId="8" priority="19">
      <formula>LEFT($G$19,3)="CNT"</formula>
    </cfRule>
    <cfRule type="expression" dxfId="7" priority="20">
      <formula>LEFT($G$19,3)="GNT"</formula>
    </cfRule>
  </conditionalFormatting>
  <conditionalFormatting sqref="D41">
    <cfRule type="expression" dxfId="6" priority="8">
      <formula>LEFT($G$45,3)="CCR"</formula>
    </cfRule>
    <cfRule type="expression" dxfId="5" priority="9">
      <formula>LEFT($G$45,3)="CDM"</formula>
    </cfRule>
    <cfRule type="expression" dxfId="4" priority="10">
      <formula>LEFT($G$45,3)="CMJ"</formula>
    </cfRule>
    <cfRule type="expression" dxfId="3" priority="11">
      <formula>LEFT($G$45,3)="CMN"</formula>
    </cfRule>
    <cfRule type="expression" dxfId="2" priority="12">
      <formula>LEFT($G$45,3)="CNT"</formula>
    </cfRule>
    <cfRule type="expression" dxfId="1" priority="13">
      <formula>LEFT($G$45,3)="GNT"</formula>
    </cfRule>
  </conditionalFormatting>
  <conditionalFormatting sqref="F33 F59">
    <cfRule type="expression" dxfId="0" priority="14">
      <formula>IFERROR($F$33,"")</formula>
    </cfRule>
  </conditionalFormatting>
  <hyperlinks>
    <hyperlink ref="J24" r:id="rId1" xr:uid="{15B1A2C2-09EA-4EAC-8FDB-6DD9AA79E5CA}"/>
    <hyperlink ref="J49" r:id="rId2" xr:uid="{B75F7B5B-3CED-4E78-8079-DFA62D7060BD}"/>
    <hyperlink ref="J50" r:id="rId3" xr:uid="{B2E64F34-EF4C-42E0-B3F4-4E20E7A5275F}"/>
    <hyperlink ref="J23" r:id="rId4" xr:uid="{CE3A6EAF-E06C-4D0C-918B-4AFB9D582AE4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0CDC56-E9F1-4C07-9AE9-DE2DA84375E3}">
          <x14:formula1>
            <xm:f>Reference!$A$2:$A$7</xm:f>
          </x14:formula1>
          <xm:sqref>B15 B41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GSR Calculator - SUMMER 2025</vt:lpstr>
      <vt:lpstr>GSR Calculator Template</vt:lpstr>
      <vt:lpstr>Tutorial</vt:lpstr>
      <vt:lpstr>Reference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Vargas</dc:creator>
  <cp:lastModifiedBy>Elias Vargas</cp:lastModifiedBy>
  <dcterms:created xsi:type="dcterms:W3CDTF">2025-02-04T03:22:30Z</dcterms:created>
  <dcterms:modified xsi:type="dcterms:W3CDTF">2025-02-12T19:24:27Z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